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drawings/drawing10.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3"/>
  <workbookPr defaultThemeVersion="124226"/>
  <mc:AlternateContent xmlns:mc="http://schemas.openxmlformats.org/markup-compatibility/2006">
    <mc:Choice Requires="x15">
      <x15ac:absPath xmlns:x15ac="http://schemas.microsoft.com/office/spreadsheetml/2010/11/ac" url="/Users/user/Desktop/"/>
    </mc:Choice>
  </mc:AlternateContent>
  <xr:revisionPtr revIDLastSave="0" documentId="8_{69C98785-A41A-D247-960C-F0CB2B260C8C}" xr6:coauthVersionLast="47" xr6:coauthVersionMax="47" xr10:uidLastSave="{00000000-0000-0000-0000-000000000000}"/>
  <workbookProtection workbookPassword="E93D" lockStructure="1"/>
  <bookViews>
    <workbookView xWindow="0" yWindow="0" windowWidth="28800" windowHeight="18000" tabRatio="751" firstSheet="3" activeTab="9" xr2:uid="{00000000-000D-0000-FFFF-FFFF00000000}"/>
  </bookViews>
  <sheets>
    <sheet name="Bang tra" sheetId="3" state="hidden" r:id="rId1"/>
    <sheet name="Càn" sheetId="5" r:id="rId2"/>
    <sheet name="Khảm" sheetId="6" r:id="rId3"/>
    <sheet name="Cấn" sheetId="7" r:id="rId4"/>
    <sheet name="Chấn" sheetId="8" r:id="rId5"/>
    <sheet name="Tốn" sheetId="9" r:id="rId6"/>
    <sheet name="Ly" sheetId="10" r:id="rId7"/>
    <sheet name="Khôn" sheetId="11" r:id="rId8"/>
    <sheet name="Đoài" sheetId="12" r:id="rId9"/>
    <sheet name="Bát trạch Minh Cảnh" sheetId="1" r:id="rId10"/>
    <sheet name="Bát trạch Lạc Việt" sheetId="4" r:id="rId11"/>
    <sheet name="Hướng dẫn" sheetId="2" r:id="rId12"/>
  </sheets>
  <definedNames>
    <definedName name="_xlnm.Print_Area" localSheetId="7">Khôn!$A$1:$I$26</definedName>
  </definedNames>
  <calcPr calcId="191029"/>
</workbook>
</file>

<file path=xl/calcChain.xml><?xml version="1.0" encoding="utf-8"?>
<calcChain xmlns="http://schemas.openxmlformats.org/spreadsheetml/2006/main">
  <c r="B4" i="4" l="1"/>
  <c r="C1" i="3" s="1"/>
  <c r="E4" i="4" s="1"/>
  <c r="B3" i="4"/>
  <c r="B1" i="3"/>
  <c r="B6" i="4" s="1"/>
  <c r="R2" i="3"/>
  <c r="Q2" i="3"/>
  <c r="B7" i="1" s="1"/>
  <c r="E7" i="4"/>
  <c r="E5" i="4"/>
  <c r="E7" i="1"/>
  <c r="E5" i="1"/>
  <c r="B5" i="1" s="1"/>
  <c r="R15" i="3" l="1"/>
  <c r="B15" i="1"/>
  <c r="C12" i="1"/>
  <c r="B11" i="1"/>
  <c r="B14" i="1"/>
  <c r="B16" i="1"/>
  <c r="B13" i="1"/>
  <c r="C14" i="1"/>
  <c r="C17" i="1"/>
  <c r="B10" i="1"/>
  <c r="C13" i="1"/>
  <c r="B17" i="1"/>
  <c r="C10" i="1"/>
  <c r="C16" i="1"/>
  <c r="C15" i="1"/>
  <c r="B12" i="1"/>
  <c r="C11" i="1"/>
  <c r="G11" i="3"/>
  <c r="B5" i="4"/>
  <c r="G4" i="3"/>
  <c r="E6" i="1"/>
  <c r="E4" i="1"/>
  <c r="Q15" i="3"/>
  <c r="B7" i="4" s="1"/>
  <c r="B6" i="1"/>
  <c r="E6" i="4"/>
  <c r="C14" i="4" l="1"/>
  <c r="C17" i="4"/>
  <c r="B15" i="4"/>
  <c r="C13" i="4"/>
  <c r="B12" i="4"/>
  <c r="B17" i="4"/>
  <c r="C10" i="4"/>
  <c r="B11" i="4"/>
  <c r="C12" i="4"/>
  <c r="B16" i="4"/>
  <c r="B10" i="4"/>
  <c r="C15" i="4"/>
  <c r="C16" i="4"/>
  <c r="B14" i="4"/>
  <c r="B13" i="4"/>
  <c r="C11" i="4"/>
  <c r="C21" i="1"/>
  <c r="C21" i="4"/>
  <c r="B21" i="1"/>
  <c r="C20" i="1"/>
  <c r="B20" i="1"/>
  <c r="C20" i="4"/>
  <c r="H4" i="3"/>
  <c r="B20" i="4" s="1"/>
  <c r="H11" i="3"/>
  <c r="B21" i="4" s="1"/>
</calcChain>
</file>

<file path=xl/sharedStrings.xml><?xml version="1.0" encoding="utf-8"?>
<sst xmlns="http://schemas.openxmlformats.org/spreadsheetml/2006/main" count="971" uniqueCount="228">
  <si>
    <t>Họ tên:</t>
  </si>
  <si>
    <t>Mạng:</t>
  </si>
  <si>
    <t>Khắc:</t>
  </si>
  <si>
    <t>Đông</t>
  </si>
  <si>
    <t>Nam</t>
  </si>
  <si>
    <t>Hoạ hại</t>
  </si>
  <si>
    <t>Tây</t>
  </si>
  <si>
    <t>Tuyệt mạng</t>
  </si>
  <si>
    <t>Ngũ quỷ</t>
  </si>
  <si>
    <t>Bắc</t>
  </si>
  <si>
    <t>Thiên y</t>
  </si>
  <si>
    <t>Lục sát</t>
  </si>
  <si>
    <t>Phục vị</t>
  </si>
  <si>
    <t>Bảng tra tuổi âm lịch</t>
  </si>
  <si>
    <t>Tra số</t>
  </si>
  <si>
    <t>Năm</t>
  </si>
  <si>
    <t>Tuổi</t>
  </si>
  <si>
    <t>KHẮC</t>
  </si>
  <si>
    <t>MẠNG</t>
  </si>
  <si>
    <t>sinh</t>
  </si>
  <si>
    <t>âm lịch</t>
  </si>
  <si>
    <t>Giáp Tý</t>
  </si>
  <si>
    <t>Tốn</t>
  </si>
  <si>
    <t>Khôn</t>
  </si>
  <si>
    <t>Hải Trung Kim</t>
  </si>
  <si>
    <t>Bình Địa Mộc</t>
  </si>
  <si>
    <t>Ất Sửu</t>
  </si>
  <si>
    <t>Chấn</t>
  </si>
  <si>
    <t>Bính Dần</t>
  </si>
  <si>
    <t>Lư Trung Hoả</t>
  </si>
  <si>
    <t>Kiếm Phong Kim</t>
  </si>
  <si>
    <t>Đinh Mão</t>
  </si>
  <si>
    <t>Cấn</t>
  </si>
  <si>
    <t>Mậu Thìn</t>
  </si>
  <si>
    <t>Ly</t>
  </si>
  <si>
    <t>Càn</t>
  </si>
  <si>
    <t>Đại Lâm Mộc</t>
  </si>
  <si>
    <t>Đại Trạch Thổ</t>
  </si>
  <si>
    <t>Kỷ Tỵ</t>
  </si>
  <si>
    <t>Đoài</t>
  </si>
  <si>
    <t>Canh Ngọ</t>
  </si>
  <si>
    <t>Lộ Bàn Thổ</t>
  </si>
  <si>
    <t>Tuyền Trung Thủy</t>
  </si>
  <si>
    <t>Tân Mùi</t>
  </si>
  <si>
    <t>Nhâm Thân</t>
  </si>
  <si>
    <t>Khảm</t>
  </si>
  <si>
    <t>Phúc Đăng Hoả</t>
  </si>
  <si>
    <t>Quý Dậu</t>
  </si>
  <si>
    <t>Giáp Tuất</t>
  </si>
  <si>
    <t>Sơn Đầu Hoả</t>
  </si>
  <si>
    <t>Sa Trung Kim</t>
  </si>
  <si>
    <t>Ất Hợi</t>
  </si>
  <si>
    <t>Bính Tý</t>
  </si>
  <si>
    <t>Giáng Hạ Thủy</t>
  </si>
  <si>
    <t>Thiên Thượng Hoả</t>
  </si>
  <si>
    <t>Đinh Sửu</t>
  </si>
  <si>
    <t>Mậu Dần</t>
  </si>
  <si>
    <t>Thành Đầu Thổ</t>
  </si>
  <si>
    <t>Thiên Thượng Thủy</t>
  </si>
  <si>
    <t>Kỷ Mão</t>
  </si>
  <si>
    <t>Canh Thìn</t>
  </si>
  <si>
    <t>Bạch Lạp Kim</t>
  </si>
  <si>
    <t>Tân Tỵ</t>
  </si>
  <si>
    <t>Nhâm Ngọ</t>
  </si>
  <si>
    <t>Dương Liễu Mộc</t>
  </si>
  <si>
    <t>Quý Mùi</t>
  </si>
  <si>
    <t>Giáp Thân</t>
  </si>
  <si>
    <t>Tuyền Trung Thuỷ</t>
  </si>
  <si>
    <t>Ất Dậu</t>
  </si>
  <si>
    <t>Bính Tuất</t>
  </si>
  <si>
    <t>Ốc Thượng Thổ</t>
  </si>
  <si>
    <t>Đinh Hợi</t>
  </si>
  <si>
    <t xml:space="preserve">Mậu Tý </t>
  </si>
  <si>
    <t>Thích Lịch Hoả</t>
  </si>
  <si>
    <t>Kỷ Sửu</t>
  </si>
  <si>
    <t>Canh Dần</t>
  </si>
  <si>
    <t>Tòng Bá Mộc</t>
  </si>
  <si>
    <t>Tân Mão</t>
  </si>
  <si>
    <t>Nhâm Thìn</t>
  </si>
  <si>
    <t>Trường Lưu Thủy</t>
  </si>
  <si>
    <t>Quý Tỵ</t>
  </si>
  <si>
    <t>Giáp Ngọ</t>
  </si>
  <si>
    <t>Thạch Lựu Mộc</t>
  </si>
  <si>
    <t>Ất Mùi</t>
  </si>
  <si>
    <t>Bính Thân</t>
  </si>
  <si>
    <t>Sơn Hạ Hoả</t>
  </si>
  <si>
    <t>Đinh Dậu</t>
  </si>
  <si>
    <t>Mậu Tuất</t>
  </si>
  <si>
    <t>Kỷ Hợi</t>
  </si>
  <si>
    <t>Canh Tý</t>
  </si>
  <si>
    <t>Bích Thượng Thổ</t>
  </si>
  <si>
    <t>Tân Sửu</t>
  </si>
  <si>
    <t>Nhâm Dần</t>
  </si>
  <si>
    <t>Kim Bạch Kim</t>
  </si>
  <si>
    <t>Quý Mão</t>
  </si>
  <si>
    <t>Giáp Thìn</t>
  </si>
  <si>
    <t>Xoa Xuyến Kim</t>
  </si>
  <si>
    <t>Ất Tỵ</t>
  </si>
  <si>
    <t>Bính Ngọ</t>
  </si>
  <si>
    <t>Thiên Hà Thủy</t>
  </si>
  <si>
    <t>Đinh Mùi</t>
  </si>
  <si>
    <t>Mậu Thân</t>
  </si>
  <si>
    <t>Kỷ Dậu</t>
  </si>
  <si>
    <t>Canh Tuất</t>
  </si>
  <si>
    <t>Tân Hợi</t>
  </si>
  <si>
    <t>Nhâm Tý</t>
  </si>
  <si>
    <t>Tang Đố Mộc</t>
  </si>
  <si>
    <t>Quý Sửu</t>
  </si>
  <si>
    <t>Giáp Dần</t>
  </si>
  <si>
    <t>Ất Mão</t>
  </si>
  <si>
    <t>Bính Thìn</t>
  </si>
  <si>
    <t>Sa Trung Thổ</t>
  </si>
  <si>
    <t>Đinh Tỵ</t>
  </si>
  <si>
    <t>Mậu Ngọ</t>
  </si>
  <si>
    <t>Kỷ Mùi</t>
  </si>
  <si>
    <t>Canh Thân</t>
  </si>
  <si>
    <t>Tân Dậu</t>
  </si>
  <si>
    <t>Nhâm Tuất</t>
  </si>
  <si>
    <t>Đại Hải Thủy</t>
  </si>
  <si>
    <t>Quý Hợi</t>
  </si>
  <si>
    <t>Năm sinh:</t>
  </si>
  <si>
    <t>Tính Hoàng Ốc:</t>
  </si>
  <si>
    <t>Đông nam</t>
  </si>
  <si>
    <t>Tây nam</t>
  </si>
  <si>
    <t>Tây bắc</t>
  </si>
  <si>
    <t>Đông bắc</t>
  </si>
  <si>
    <t>HƯỚNG</t>
  </si>
  <si>
    <t>Sinh khí</t>
  </si>
  <si>
    <t>Bảng tra tuổi Kim Lâu:</t>
  </si>
  <si>
    <t>Kim Lâu Thân</t>
  </si>
  <si>
    <t>Ảnh hưởng trực tiếp đến người phạm kim lâu</t>
  </si>
  <si>
    <t>Kim Lâu Thê</t>
  </si>
  <si>
    <t>Ảnh hưởng đến người vợ</t>
  </si>
  <si>
    <t>Kim Lâu Tử</t>
  </si>
  <si>
    <t>Ảnh hưởng đến con cái</t>
  </si>
  <si>
    <t>Kim Lâu Lục súc</t>
  </si>
  <si>
    <t>Ảnh hưởng đến vật nuôi trong nhà</t>
  </si>
  <si>
    <t>Bảng tra tuổi Hoàng Ốc:</t>
  </si>
  <si>
    <t>Cát</t>
  </si>
  <si>
    <t xml:space="preserve">Có chốn an cư tốt, mọi việc hanh thông, thuận lợi </t>
  </si>
  <si>
    <t>Nghi</t>
  </si>
  <si>
    <t xml:space="preserve">Có lợi, nhà cửa hưng vượng, giàu có </t>
  </si>
  <si>
    <t>Địa sát</t>
  </si>
  <si>
    <t xml:space="preserve">Gia chủ sẽ bị mắc bệnh tật </t>
  </si>
  <si>
    <t>Tấn tài</t>
  </si>
  <si>
    <t xml:space="preserve">Phúc lộc sẽ tới </t>
  </si>
  <si>
    <t>Thọ tử</t>
  </si>
  <si>
    <t>Trong nhà chia rẽ, lâm vào cảnh tử biệt sinh ly</t>
  </si>
  <si>
    <t>Hoàng ốc</t>
  </si>
  <si>
    <t xml:space="preserve">Khó mà thành đạt được </t>
  </si>
  <si>
    <t>Nữ</t>
  </si>
  <si>
    <t>Cung:</t>
  </si>
  <si>
    <t>Năm nay:</t>
  </si>
  <si>
    <t>Tây Bắc:</t>
  </si>
  <si>
    <t>Bắc:</t>
  </si>
  <si>
    <t>Đông Bắc:</t>
  </si>
  <si>
    <t>Đông:</t>
  </si>
  <si>
    <t>Đông Nam:</t>
  </si>
  <si>
    <t>Nam:</t>
  </si>
  <si>
    <t>Tây Nam:</t>
  </si>
  <si>
    <t>Tây:</t>
  </si>
  <si>
    <t>Tra số:</t>
  </si>
  <si>
    <t>Tính Kim Lâu:</t>
  </si>
  <si>
    <t>Phúc đức</t>
  </si>
  <si>
    <t>© 2008 - Vũ Hữu Khôi - http://www.dichly.net.tf</t>
  </si>
  <si>
    <t>Văn khúc, thủy, hung</t>
  </si>
  <si>
    <t>Phá quân, kim, hung</t>
  </si>
  <si>
    <t>Vũ khúc, kim, cát</t>
  </si>
  <si>
    <t>Tham lang, mộc, cát</t>
  </si>
  <si>
    <t>Phụ bật, thủy, cát</t>
  </si>
  <si>
    <t>Liêm trinh, hỏa, hung</t>
  </si>
  <si>
    <t>Cự môn, thổ, cát</t>
  </si>
  <si>
    <t>Lộc tồn, thổ, hung</t>
  </si>
  <si>
    <t>Tuổi âm lịch:</t>
  </si>
  <si>
    <t>Tuổi âm năm nay:</t>
  </si>
  <si>
    <t>Tuổi âm cần tính:</t>
  </si>
  <si>
    <t>Phương hướng cát, hung:</t>
  </si>
  <si>
    <t>Tuổi làm nhà cát, hung:</t>
  </si>
  <si>
    <t>Chọn giới tính:</t>
  </si>
  <si>
    <t xml:space="preserve">Các tuổi gặp hạn TAM TAI cần tránh: </t>
  </si>
  <si>
    <r>
      <t xml:space="preserve">+ Người chủ tuổi </t>
    </r>
    <r>
      <rPr>
        <b/>
        <sz val="12"/>
        <rFont val="Times New Roman"/>
        <family val="1"/>
      </rPr>
      <t>Thân-Tí-Thìn</t>
    </r>
    <r>
      <rPr>
        <sz val="12"/>
        <rFont val="Times New Roman"/>
        <family val="1"/>
      </rPr>
      <t xml:space="preserve"> gặp hạn TAM TAI vào năm </t>
    </r>
    <r>
      <rPr>
        <b/>
        <sz val="12"/>
        <rFont val="Times New Roman"/>
        <family val="1"/>
      </rPr>
      <t>Dần-Mão-Thìn</t>
    </r>
  </si>
  <si>
    <r>
      <t xml:space="preserve">+ Người chủ tuổi </t>
    </r>
    <r>
      <rPr>
        <b/>
        <sz val="12"/>
        <rFont val="Times New Roman"/>
        <family val="1"/>
      </rPr>
      <t>Dần-Ngọ-Tuất</t>
    </r>
    <r>
      <rPr>
        <sz val="12"/>
        <rFont val="Times New Roman"/>
        <family val="1"/>
      </rPr>
      <t xml:space="preserve"> gặp hạn TAM TAI vào năm </t>
    </r>
    <r>
      <rPr>
        <b/>
        <sz val="12"/>
        <rFont val="Times New Roman"/>
        <family val="1"/>
      </rPr>
      <t>Thân-Dậu-Tuất</t>
    </r>
  </si>
  <si>
    <r>
      <t xml:space="preserve">+ Người chủ tuổi </t>
    </r>
    <r>
      <rPr>
        <b/>
        <sz val="12"/>
        <rFont val="Times New Roman"/>
        <family val="1"/>
      </rPr>
      <t>Tỵ-Dậu-Sửu</t>
    </r>
    <r>
      <rPr>
        <sz val="12"/>
        <rFont val="Times New Roman"/>
        <family val="1"/>
      </rPr>
      <t xml:space="preserve"> gặp hạn TAM TAI vào năm </t>
    </r>
    <r>
      <rPr>
        <b/>
        <sz val="12"/>
        <rFont val="Times New Roman"/>
        <family val="1"/>
      </rPr>
      <t>Hợi-Tí-Sửu</t>
    </r>
  </si>
  <si>
    <r>
      <t xml:space="preserve">+ Người chủ tuổi </t>
    </r>
    <r>
      <rPr>
        <b/>
        <sz val="12"/>
        <rFont val="Times New Roman"/>
        <family val="1"/>
      </rPr>
      <t xml:space="preserve">Hợi-Mão-Mùi </t>
    </r>
    <r>
      <rPr>
        <sz val="12"/>
        <rFont val="Times New Roman"/>
        <family val="1"/>
      </rPr>
      <t xml:space="preserve">gặp hạn TAM TAI vào năm </t>
    </r>
    <r>
      <rPr>
        <b/>
        <sz val="12"/>
        <rFont val="Times New Roman"/>
        <family val="1"/>
      </rPr>
      <t>Tỵ-Ngọ-Mùi</t>
    </r>
  </si>
  <si>
    <t>Bát trạch Lạc Việt</t>
  </si>
  <si>
    <t>Bát trạch Minh Cảnh; sao, cát - hung</t>
  </si>
  <si>
    <t>Bát trạch Lạc Việt; sao, cát - hung</t>
  </si>
  <si>
    <t>Bát trạch Minh Cảnh</t>
  </si>
  <si>
    <t>XEM TUỔI LÀM NHÀ, HƯỚNG NHÀ - BÁT TRẠCH LẠC VIỆT</t>
  </si>
  <si>
    <t>XEM TUỔI LÀM NHÀ, HƯỚNG NHÀ - BÁT TRẠCH MINH CẢNH</t>
  </si>
  <si>
    <t>Mệnh cung theo bát trạch Minh Cảnh</t>
  </si>
  <si>
    <t>Số:</t>
  </si>
  <si>
    <t>Mệnh cung theo bát trạch Lạc Việt</t>
  </si>
  <si>
    <t>Đại Khe Thủy</t>
  </si>
  <si>
    <t>Khôn/Cấn</t>
  </si>
  <si>
    <t>CUNG CÀN (DƯƠNG)</t>
  </si>
  <si>
    <t>CUNG KHẢM (DƯƠNG)</t>
  </si>
  <si>
    <t>Xem sơ đồ cung:</t>
  </si>
  <si>
    <t>Trở về trang bát trạch Minh Cảnh</t>
  </si>
  <si>
    <t>Trở về trang bát trạch Lạc Việt</t>
  </si>
  <si>
    <t>CUNG KHÔN (ÂM)</t>
  </si>
  <si>
    <t>CUNG CẤN (DƯƠNG)</t>
  </si>
  <si>
    <t>CUNG TỐN (ÂM)</t>
  </si>
  <si>
    <t>CUNG CHẤN (DƯƠNG)</t>
  </si>
  <si>
    <t>CUNG LY (ÂM)</t>
  </si>
  <si>
    <t>CUNG ĐOÀI (ÂM)</t>
  </si>
  <si>
    <t>Phương hướng nhà cửa, cưới gã vân vân... phạm vào thì bị: quan phi, khẩu thiệt, bịnh tật, của cải suy sụp, thương nhơn khẩu. Ứng hại vào năm, tháng: Thìn, Tuất, Sửu, Mùi.</t>
  </si>
  <si>
    <t>Phàm cung mạng hiệp được phương Sanh Khí này lợi cho việc làm quan, làm ăn mau giàu, nhơn khẩu được thêm, khách khứa tới đông, đến năm, tháng Hợi, Mẹo, Mùi thì được đại phát tài. Có 5 đứa con, dễ nuôi.</t>
  </si>
  <si>
    <t>Nếu vợ chồng hiệp mạng được cung Thiên y và tạo tác nhà cửa, đường ra vào được Phương này thì giàu có ngàn vàng, không tật bịnh, nhơn khẩu, ruộng vườn, súc vật được đại vượng, khoảng một năm có của. Đến năm, tháng Thìn, Tuất, Sửu, Mùi thì phát tài. Được 3 con.</t>
  </si>
  <si>
    <t>Vợ chồng hiệp mạng được cung này, đường ra vào, phòng, nhà miệng lò bếp xoay vế phương Diên niên chủ về việc: trung phú, sống lâu, của cải, có 4 đứa con, cưới gã sớm; vợ chồng vui vẽ, nhơn khẩu, lục súc được đại vượng. Ứng vào năm, tháng Tỵ, Dậu, Sửu.</t>
  </si>
  <si>
    <t>Phàm vợ chồng hiệp được cung Phục vì được Tiểu phú, Trung thọ, sanh con gái nhiều, con trai ít. Cửa lò bếp, trạch chủ nhà được phương Phục vì gặp năm có Thiên Ất Quy Nhơn đến Phục vì ắt sanh con quý, dễ nuôi (Muốn cầu con nên đặt lò bếp day miệng về hướng này).</t>
  </si>
  <si>
    <t>Phương hướng nhà, Bổn mạng phạm cung Tuyệt mạng có thể bị tuyệt tự, tổn hại con cái, không sống lâu, bịnh tật, thối tài, ruộng vườn súc vật bị hao mòn, bị người mưu hại (người hà bị mưu hại: thương nhơn khẩu). Ứng vào năm, tháng Tỵ, Dậu, Sửu.</t>
  </si>
  <si>
    <t>Nhà cửa phạm nhằm cung Ngũ quỷ, bị những chuyện: Tôi tớ bỏ trốn, bị mất trộm 5 lần, lại còn bị hỏa hoạn, bịnh tật, khẩu thiệt, hao mòn ruộng vườn, gia súc, thôi tài, tổn nhơn khẩu. Lâm nạn vào năm, tháng: Dần, Ngọ, Tuất.</t>
  </si>
  <si>
    <t>Nếu phương hướng nhà cửa phạm nhằm thì bị: mất của, cải vả, hao mòn gia súc vườn ruộng, thương tổn người nhà. Ứng vào năm, tháng: Thìn, Tuất, Sửu, Mùi.</t>
  </si>
  <si>
    <t>Ý nghĩa:</t>
  </si>
  <si>
    <t>CUNG</t>
  </si>
  <si>
    <t>Càn 6 (+)</t>
  </si>
  <si>
    <t>Khảm 1 (+)</t>
  </si>
  <si>
    <t>Cấn 8 (+)</t>
  </si>
  <si>
    <t>Chấn 3 (+)</t>
  </si>
  <si>
    <t>Tốn 4 (-)</t>
  </si>
  <si>
    <t>Ly 9 (-)</t>
  </si>
  <si>
    <t>Khôn 2 (-)</t>
  </si>
  <si>
    <t>Đoài 7 (-)</t>
  </si>
  <si>
    <t>Ly 7 (-)</t>
  </si>
  <si>
    <t>Đoài 9 (-)</t>
  </si>
  <si>
    <t>© 2008 - Vũ Hữu Khôi - http://www.khoi.name.vn</t>
  </si>
  <si>
    <t>Nguyễn Văn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</si>
</sst>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name val=".VnArial Narrow"/>
      <charset val="163"/>
    </font>
    <font>
      <sz val="12"/>
      <name val="Arial"/>
      <family val="2"/>
    </font>
    <font>
      <sz val="8"/>
      <name val=".VnArial Narrow"/>
      <family val="2"/>
    </font>
    <font>
      <sz val="10"/>
      <name val="Arial"/>
      <family val="2"/>
    </font>
    <font>
      <b/>
      <sz val="12"/>
      <name val="Arial"/>
      <family val="2"/>
    </font>
    <font>
      <b/>
      <sz val="10"/>
      <name val="Arial"/>
      <family val="2"/>
    </font>
    <font>
      <sz val="10"/>
      <name val="Times New Roman"/>
      <family val="1"/>
    </font>
    <font>
      <b/>
      <sz val="14"/>
      <name val="Arial"/>
      <family val="2"/>
    </font>
    <font>
      <sz val="12"/>
      <name val="Times New Roman"/>
      <family val="1"/>
    </font>
    <font>
      <b/>
      <sz val="12"/>
      <color indexed="12"/>
      <name val="Arial"/>
      <family val="2"/>
    </font>
    <font>
      <b/>
      <sz val="12"/>
      <color indexed="10"/>
      <name val="Arial"/>
      <family val="2"/>
    </font>
    <font>
      <b/>
      <sz val="12"/>
      <color indexed="17"/>
      <name val="Arial"/>
      <family val="2"/>
    </font>
    <font>
      <u/>
      <sz val="12"/>
      <color indexed="12"/>
      <name val=".VnArial Narrow"/>
      <family val="2"/>
    </font>
    <font>
      <b/>
      <i/>
      <sz val="12"/>
      <color indexed="14"/>
      <name val="Times New Roman"/>
      <family val="1"/>
    </font>
    <font>
      <b/>
      <sz val="12"/>
      <color indexed="49"/>
      <name val="Arial"/>
      <family val="2"/>
    </font>
    <font>
      <b/>
      <sz val="12"/>
      <name val="Times New Roman"/>
      <family val="1"/>
    </font>
    <font>
      <sz val="12"/>
      <name val=".VnArial Narrow"/>
      <family val="2"/>
    </font>
    <font>
      <sz val="10"/>
      <color indexed="12"/>
      <name val="Arial"/>
      <family val="2"/>
    </font>
    <font>
      <sz val="10"/>
      <color indexed="14"/>
      <name val="Arial"/>
      <family val="2"/>
    </font>
    <font>
      <u/>
      <sz val="12"/>
      <color indexed="12"/>
      <name val="Arial"/>
      <family val="2"/>
    </font>
    <font>
      <sz val="10"/>
      <color indexed="10"/>
      <name val="Arial"/>
      <family val="2"/>
    </font>
    <font>
      <sz val="12"/>
      <color indexed="12"/>
      <name val="Arial"/>
      <family val="2"/>
    </font>
    <font>
      <b/>
      <sz val="12"/>
      <color indexed="12"/>
      <name val="Calibri"/>
      <family val="2"/>
      <charset val="163"/>
      <scheme val="minor"/>
    </font>
  </fonts>
  <fills count="4">
    <fill>
      <patternFill patternType="none"/>
    </fill>
    <fill>
      <patternFill patternType="gray125"/>
    </fill>
    <fill>
      <patternFill patternType="solid">
        <fgColor indexed="52"/>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2" fillId="0" borderId="0" applyNumberFormat="0" applyFill="0" applyBorder="0" applyAlignment="0" applyProtection="0">
      <alignment vertical="top"/>
      <protection locked="0"/>
    </xf>
    <xf numFmtId="0" fontId="16" fillId="0" borderId="0"/>
  </cellStyleXfs>
  <cellXfs count="62">
    <xf numFmtId="0" fontId="0" fillId="0" borderId="0" xfId="0"/>
    <xf numFmtId="0" fontId="1" fillId="0" borderId="0" xfId="0" applyFont="1"/>
    <xf numFmtId="0" fontId="3" fillId="0" borderId="0" xfId="0" applyFont="1"/>
    <xf numFmtId="0" fontId="4" fillId="0" borderId="0" xfId="0" applyFont="1" applyAlignment="1">
      <alignment horizontal="centerContinuous"/>
    </xf>
    <xf numFmtId="0" fontId="1" fillId="0" borderId="0" xfId="0" applyFont="1" applyAlignment="1">
      <alignment horizontal="centerContinuous"/>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3" fillId="0" borderId="4" xfId="0" applyFont="1" applyBorder="1" applyProtection="1">
      <protection hidden="1"/>
    </xf>
    <xf numFmtId="0" fontId="3" fillId="0" borderId="5" xfId="0" applyFont="1" applyBorder="1"/>
    <xf numFmtId="0" fontId="3" fillId="0" borderId="5" xfId="0" applyFont="1" applyBorder="1" applyAlignment="1"/>
    <xf numFmtId="0" fontId="3" fillId="0" borderId="0" xfId="0" applyFont="1" applyBorder="1" applyAlignment="1" applyProtection="1">
      <alignment horizontal="center"/>
      <protection hidden="1"/>
    </xf>
    <xf numFmtId="0" fontId="1" fillId="0" borderId="0" xfId="0" applyFont="1" applyBorder="1" applyAlignment="1" applyProtection="1">
      <protection hidden="1"/>
    </xf>
    <xf numFmtId="0" fontId="1" fillId="0" borderId="0" xfId="0" applyFont="1" applyBorder="1" applyAlignment="1" applyProtection="1">
      <alignment horizontal="left" vertical="center"/>
      <protection hidden="1"/>
    </xf>
    <xf numFmtId="0" fontId="5" fillId="0" borderId="0" xfId="0" applyFont="1"/>
    <xf numFmtId="0" fontId="3" fillId="0" borderId="0" xfId="0" applyFont="1" applyAlignment="1">
      <alignment horizontal="right"/>
    </xf>
    <xf numFmtId="0" fontId="3" fillId="0" borderId="0" xfId="0" applyFont="1" applyAlignment="1">
      <alignment horizontal="center"/>
    </xf>
    <xf numFmtId="0" fontId="6" fillId="0" borderId="0" xfId="0" applyFont="1"/>
    <xf numFmtId="0" fontId="4" fillId="0" borderId="0" xfId="0" applyFont="1"/>
    <xf numFmtId="0" fontId="8" fillId="0" borderId="0" xfId="0" applyNumberFormat="1" applyFont="1"/>
    <xf numFmtId="0" fontId="9" fillId="0" borderId="0" xfId="0" applyFont="1" applyBorder="1"/>
    <xf numFmtId="0" fontId="10" fillId="0" borderId="0" xfId="0" applyFont="1" applyBorder="1"/>
    <xf numFmtId="0" fontId="11" fillId="0" borderId="0" xfId="0" applyNumberFormat="1" applyFont="1"/>
    <xf numFmtId="0" fontId="3" fillId="0" borderId="0" xfId="0" applyNumberFormat="1" applyFont="1" applyBorder="1" applyAlignment="1" applyProtection="1"/>
    <xf numFmtId="0" fontId="3" fillId="0" borderId="0" xfId="0" applyNumberFormat="1" applyFont="1" applyProtection="1"/>
    <xf numFmtId="0" fontId="3" fillId="0" borderId="5" xfId="0" applyNumberFormat="1" applyFont="1" applyBorder="1" applyAlignment="1" applyProtection="1">
      <alignment horizontal="center"/>
    </xf>
    <xf numFmtId="0" fontId="3" fillId="0" borderId="5" xfId="0" applyNumberFormat="1" applyFont="1" applyBorder="1" applyAlignment="1" applyProtection="1"/>
    <xf numFmtId="0" fontId="3" fillId="0" borderId="5" xfId="0" applyNumberFormat="1" applyFont="1" applyBorder="1" applyAlignment="1" applyProtection="1">
      <alignment vertical="center"/>
    </xf>
    <xf numFmtId="0" fontId="3" fillId="0" borderId="5" xfId="0" applyFont="1" applyFill="1" applyBorder="1" applyAlignment="1">
      <alignment horizontal="left" vertical="center"/>
    </xf>
    <xf numFmtId="0" fontId="13" fillId="0" borderId="0" xfId="0" applyFont="1" applyBorder="1"/>
    <xf numFmtId="0" fontId="8" fillId="0" borderId="0" xfId="0" applyFont="1"/>
    <xf numFmtId="0" fontId="3" fillId="2" borderId="0" xfId="0" applyFont="1" applyFill="1" applyProtection="1">
      <protection locked="0"/>
    </xf>
    <xf numFmtId="0" fontId="14" fillId="0" borderId="0" xfId="0" applyFont="1" applyBorder="1"/>
    <xf numFmtId="0" fontId="5" fillId="0" borderId="0" xfId="2" applyFont="1"/>
    <xf numFmtId="0" fontId="3" fillId="0" borderId="0" xfId="2" applyFont="1"/>
    <xf numFmtId="0" fontId="9" fillId="0" borderId="0" xfId="0" applyFont="1" applyAlignment="1">
      <alignment horizontal="left"/>
    </xf>
    <xf numFmtId="0" fontId="4" fillId="0" borderId="0" xfId="0" applyFont="1" applyBorder="1"/>
    <xf numFmtId="0" fontId="3" fillId="0" borderId="0" xfId="0" applyFont="1" applyBorder="1"/>
    <xf numFmtId="0" fontId="5" fillId="0" borderId="0" xfId="0" applyFont="1" applyBorder="1"/>
    <xf numFmtId="0" fontId="3" fillId="0" borderId="0" xfId="0" applyFont="1" applyFill="1" applyBorder="1" applyAlignment="1">
      <alignment horizontal="left" vertical="center"/>
    </xf>
    <xf numFmtId="0" fontId="3" fillId="0" borderId="0" xfId="0" applyNumberFormat="1" applyFont="1" applyBorder="1" applyProtection="1"/>
    <xf numFmtId="0" fontId="5" fillId="0" borderId="0" xfId="0" applyFont="1" applyAlignment="1">
      <alignment horizontal="center"/>
    </xf>
    <xf numFmtId="0" fontId="17" fillId="0" borderId="0" xfId="0" applyFont="1" applyBorder="1" applyAlignment="1" applyProtection="1">
      <alignment horizontal="center"/>
      <protection hidden="1"/>
    </xf>
    <xf numFmtId="0" fontId="18" fillId="0" borderId="0" xfId="0" applyFont="1" applyBorder="1" applyAlignment="1" applyProtection="1">
      <alignment horizontal="center"/>
      <protection hidden="1"/>
    </xf>
    <xf numFmtId="0" fontId="4" fillId="0" borderId="0" xfId="0" applyFont="1" applyAlignment="1">
      <alignment horizontal="right"/>
    </xf>
    <xf numFmtId="0" fontId="19" fillId="0" borderId="0" xfId="1" applyFont="1" applyAlignment="1" applyProtection="1"/>
    <xf numFmtId="0" fontId="20" fillId="0" borderId="0" xfId="0" applyFont="1"/>
    <xf numFmtId="0" fontId="21" fillId="0" borderId="0" xfId="1" applyFont="1" applyAlignment="1" applyProtection="1"/>
    <xf numFmtId="0" fontId="4" fillId="0" borderId="0" xfId="0" applyFont="1" applyFill="1" applyProtection="1"/>
    <xf numFmtId="0" fontId="3" fillId="0" borderId="0" xfId="0" applyFont="1" applyBorder="1" applyAlignment="1">
      <alignment wrapText="1"/>
    </xf>
    <xf numFmtId="0" fontId="3" fillId="0" borderId="0" xfId="0" applyFont="1" applyBorder="1" applyAlignment="1">
      <alignment horizontal="center"/>
    </xf>
    <xf numFmtId="0" fontId="5" fillId="0" borderId="5" xfId="0" applyNumberFormat="1" applyFont="1" applyBorder="1" applyAlignment="1" applyProtection="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5" fillId="0" borderId="5" xfId="0" applyNumberFormat="1" applyFont="1" applyBorder="1" applyAlignment="1" applyProtection="1">
      <alignment horizontal="left"/>
    </xf>
    <xf numFmtId="0" fontId="4" fillId="3" borderId="0" xfId="0" applyFont="1" applyFill="1" applyProtection="1">
      <protection locked="0"/>
    </xf>
    <xf numFmtId="0" fontId="7" fillId="0" borderId="0" xfId="0" applyFont="1" applyAlignment="1">
      <alignment horizontal="center"/>
    </xf>
    <xf numFmtId="0" fontId="22" fillId="0" borderId="0" xfId="1" applyFont="1" applyAlignment="1" applyProtection="1">
      <alignment horizontal="center" vertical="center"/>
    </xf>
    <xf numFmtId="0" fontId="9" fillId="0" borderId="0" xfId="1" applyFont="1" applyAlignment="1" applyProtection="1">
      <alignment horizontal="center"/>
    </xf>
  </cellXfs>
  <cellStyles count="3">
    <cellStyle name="Hyperlink" xfId="1" builtinId="8"/>
    <cellStyle name="Normal" xfId="0" builtinId="0"/>
    <cellStyle name="Normal_Tratuoi"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 dropStyle="combo" dx="16" fmlaLink="$G$3" fmlaRange="$G$4:$G$5" sel="1" val="0"/>
</file>

<file path=xl/ctrlProps/ctrlProp2.xml><?xml version="1.0" encoding="utf-8"?>
<formControlPr xmlns="http://schemas.microsoft.com/office/spreadsheetml/2009/9/main" objectType="Drop" dropLines="2" dropStyle="combo" dx="16" fmlaLink="$G$3" fmlaRange="$G$4:$G$5"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171450</xdr:colOff>
      <xdr:row>5</xdr:row>
      <xdr:rowOff>180975</xdr:rowOff>
    </xdr:from>
    <xdr:to>
      <xdr:col>7</xdr:col>
      <xdr:colOff>133350</xdr:colOff>
      <xdr:row>24</xdr:row>
      <xdr:rowOff>180975</xdr:rowOff>
    </xdr:to>
    <xdr:pic>
      <xdr:nvPicPr>
        <xdr:cNvPr id="3076" name="Picture 1" descr="can">
          <a:extLst>
            <a:ext uri="{FF2B5EF4-FFF2-40B4-BE49-F238E27FC236}">
              <a16:creationId xmlns:a16="http://schemas.microsoft.com/office/drawing/2014/main" id="{00000000-0008-0000-0100-00000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181100"/>
          <a:ext cx="36195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1257300</xdr:colOff>
          <xdr:row>1</xdr:row>
          <xdr:rowOff>177800</xdr:rowOff>
        </xdr:from>
        <xdr:to>
          <xdr:col>4</xdr:col>
          <xdr:colOff>584200</xdr:colOff>
          <xdr:row>3</xdr:row>
          <xdr:rowOff>12700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161925</xdr:colOff>
      <xdr:row>6</xdr:row>
      <xdr:rowOff>28575</xdr:rowOff>
    </xdr:from>
    <xdr:to>
      <xdr:col>7</xdr:col>
      <xdr:colOff>123825</xdr:colOff>
      <xdr:row>25</xdr:row>
      <xdr:rowOff>28575</xdr:rowOff>
    </xdr:to>
    <xdr:pic>
      <xdr:nvPicPr>
        <xdr:cNvPr id="4102" name="Picture 3" descr="kham">
          <a:extLst>
            <a:ext uri="{FF2B5EF4-FFF2-40B4-BE49-F238E27FC236}">
              <a16:creationId xmlns:a16="http://schemas.microsoft.com/office/drawing/2014/main" id="{00000000-0008-0000-0200-000006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219200"/>
          <a:ext cx="36195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6</xdr:row>
      <xdr:rowOff>47625</xdr:rowOff>
    </xdr:from>
    <xdr:to>
      <xdr:col>7</xdr:col>
      <xdr:colOff>95250</xdr:colOff>
      <xdr:row>25</xdr:row>
      <xdr:rowOff>47625</xdr:rowOff>
    </xdr:to>
    <xdr:pic>
      <xdr:nvPicPr>
        <xdr:cNvPr id="5126" name="Picture 3" descr="caan">
          <a:extLst>
            <a:ext uri="{FF2B5EF4-FFF2-40B4-BE49-F238E27FC236}">
              <a16:creationId xmlns:a16="http://schemas.microsoft.com/office/drawing/2014/main" id="{00000000-0008-0000-0300-000006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1238250"/>
          <a:ext cx="36195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142875</xdr:colOff>
      <xdr:row>6</xdr:row>
      <xdr:rowOff>114300</xdr:rowOff>
    </xdr:from>
    <xdr:to>
      <xdr:col>7</xdr:col>
      <xdr:colOff>104775</xdr:colOff>
      <xdr:row>25</xdr:row>
      <xdr:rowOff>114300</xdr:rowOff>
    </xdr:to>
    <xdr:pic>
      <xdr:nvPicPr>
        <xdr:cNvPr id="6150" name="Picture 3" descr="chan">
          <a:extLst>
            <a:ext uri="{FF2B5EF4-FFF2-40B4-BE49-F238E27FC236}">
              <a16:creationId xmlns:a16="http://schemas.microsoft.com/office/drawing/2014/main" id="{00000000-0008-0000-0400-000006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304925"/>
          <a:ext cx="36195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190500</xdr:colOff>
      <xdr:row>6</xdr:row>
      <xdr:rowOff>85725</xdr:rowOff>
    </xdr:from>
    <xdr:to>
      <xdr:col>7</xdr:col>
      <xdr:colOff>152400</xdr:colOff>
      <xdr:row>25</xdr:row>
      <xdr:rowOff>85725</xdr:rowOff>
    </xdr:to>
    <xdr:pic>
      <xdr:nvPicPr>
        <xdr:cNvPr id="7174" name="Picture 3" descr="ton">
          <a:extLst>
            <a:ext uri="{FF2B5EF4-FFF2-40B4-BE49-F238E27FC236}">
              <a16:creationId xmlns:a16="http://schemas.microsoft.com/office/drawing/2014/main" id="{00000000-0008-0000-0500-000006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1276350"/>
          <a:ext cx="36195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6</xdr:row>
      <xdr:rowOff>95250</xdr:rowOff>
    </xdr:from>
    <xdr:to>
      <xdr:col>7</xdr:col>
      <xdr:colOff>123825</xdr:colOff>
      <xdr:row>25</xdr:row>
      <xdr:rowOff>95250</xdr:rowOff>
    </xdr:to>
    <xdr:pic>
      <xdr:nvPicPr>
        <xdr:cNvPr id="8198" name="Picture 3" descr="ly">
          <a:extLst>
            <a:ext uri="{FF2B5EF4-FFF2-40B4-BE49-F238E27FC236}">
              <a16:creationId xmlns:a16="http://schemas.microsoft.com/office/drawing/2014/main" id="{00000000-0008-0000-0600-00000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285875"/>
          <a:ext cx="36195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133350</xdr:colOff>
      <xdr:row>6</xdr:row>
      <xdr:rowOff>47625</xdr:rowOff>
    </xdr:from>
    <xdr:to>
      <xdr:col>7</xdr:col>
      <xdr:colOff>95250</xdr:colOff>
      <xdr:row>25</xdr:row>
      <xdr:rowOff>47625</xdr:rowOff>
    </xdr:to>
    <xdr:pic>
      <xdr:nvPicPr>
        <xdr:cNvPr id="9222" name="Picture 3" descr="khon">
          <a:extLst>
            <a:ext uri="{FF2B5EF4-FFF2-40B4-BE49-F238E27FC236}">
              <a16:creationId xmlns:a16="http://schemas.microsoft.com/office/drawing/2014/main" id="{00000000-0008-0000-0700-000006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1238250"/>
          <a:ext cx="36195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161925</xdr:colOff>
      <xdr:row>6</xdr:row>
      <xdr:rowOff>38100</xdr:rowOff>
    </xdr:from>
    <xdr:to>
      <xdr:col>7</xdr:col>
      <xdr:colOff>123825</xdr:colOff>
      <xdr:row>25</xdr:row>
      <xdr:rowOff>38100</xdr:rowOff>
    </xdr:to>
    <xdr:pic>
      <xdr:nvPicPr>
        <xdr:cNvPr id="10246" name="Picture 3" descr="doai">
          <a:extLst>
            <a:ext uri="{FF2B5EF4-FFF2-40B4-BE49-F238E27FC236}">
              <a16:creationId xmlns:a16="http://schemas.microsoft.com/office/drawing/2014/main" id="{00000000-0008-0000-0800-000006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228725"/>
          <a:ext cx="36195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1257300</xdr:colOff>
          <xdr:row>1</xdr:row>
          <xdr:rowOff>177800</xdr:rowOff>
        </xdr:from>
        <xdr:to>
          <xdr:col>4</xdr:col>
          <xdr:colOff>584200</xdr:colOff>
          <xdr:row>3</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9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khoi.name.vn/" TargetMode="External"/><Relationship Id="rId1" Type="http://schemas.openxmlformats.org/officeDocument/2006/relationships/hyperlink" Target="http://www.dichly.net.t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dichly.net.tf/" TargetMode="External"/><Relationship Id="rId1" Type="http://schemas.openxmlformats.org/officeDocument/2006/relationships/hyperlink" Target="http://www.dichly.net.tf/" TargetMode="External"/><Relationship Id="rId6" Type="http://schemas.openxmlformats.org/officeDocument/2006/relationships/ctrlProp" Target="../ctrlProps/ctrlProp2.xml"/><Relationship Id="rId5" Type="http://schemas.openxmlformats.org/officeDocument/2006/relationships/vmlDrawing" Target="../drawings/vmlDrawing2.vm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9"/>
  <sheetViews>
    <sheetView topLeftCell="D1" workbookViewId="0">
      <selection activeCell="G18" sqref="G18"/>
    </sheetView>
  </sheetViews>
  <sheetFormatPr baseColWidth="10" defaultColWidth="9.140625" defaultRowHeight="13"/>
  <cols>
    <col min="1" max="1" width="4.85546875" style="2" bestFit="1" customWidth="1"/>
    <col min="2" max="2" width="10.42578125" style="2" bestFit="1" customWidth="1"/>
    <col min="3" max="3" width="16.5703125" style="2" bestFit="1" customWidth="1"/>
    <col min="4" max="4" width="17.42578125" style="2" bestFit="1" customWidth="1"/>
    <col min="5" max="5" width="9.85546875" style="2" customWidth="1"/>
    <col min="6" max="6" width="9.5703125" style="2" customWidth="1"/>
    <col min="7" max="7" width="10.7109375" style="2" bestFit="1" customWidth="1"/>
    <col min="8" max="8" width="15.140625" style="2" bestFit="1" customWidth="1"/>
    <col min="9" max="9" width="11.42578125" style="2" customWidth="1"/>
    <col min="10" max="14" width="10.7109375" style="2" bestFit="1" customWidth="1"/>
    <col min="15" max="15" width="9.140625" style="2"/>
    <col min="16" max="16" width="4" style="2" customWidth="1"/>
    <col min="17" max="18" width="5.85546875" style="2" bestFit="1" customWidth="1"/>
    <col min="19" max="19" width="9.42578125" style="2" customWidth="1"/>
    <col min="20" max="20" width="8.85546875" style="2" customWidth="1"/>
    <col min="21" max="16384" width="9.140625" style="2"/>
  </cols>
  <sheetData>
    <row r="1" spans="1:18">
      <c r="A1" s="2" t="s">
        <v>161</v>
      </c>
      <c r="B1" s="2">
        <f>MOD('Bát trạch Minh Cảnh'!$B$4,60)</f>
        <v>55</v>
      </c>
      <c r="C1" s="2">
        <f>MOD('Bát trạch Lạc Việt'!$B$4,60)</f>
        <v>55</v>
      </c>
      <c r="P1" s="15" t="s">
        <v>190</v>
      </c>
    </row>
    <row r="2" spans="1:18" ht="16">
      <c r="A2" s="3" t="s">
        <v>13</v>
      </c>
      <c r="B2" s="4"/>
      <c r="C2" s="4"/>
      <c r="D2" s="4"/>
      <c r="N2" s="15"/>
      <c r="O2" s="15"/>
      <c r="P2" s="15" t="s">
        <v>191</v>
      </c>
      <c r="Q2" s="15">
        <f>MOD(11-MOD('Bát trạch Minh Cảnh'!$B$4,9),9)</f>
        <v>7</v>
      </c>
      <c r="R2" s="15">
        <f>MOD('Bát trạch Minh Cảnh'!$B$4+4,9)</f>
        <v>8</v>
      </c>
    </row>
    <row r="3" spans="1:18">
      <c r="A3" s="5" t="s">
        <v>15</v>
      </c>
      <c r="B3" s="5" t="s">
        <v>16</v>
      </c>
      <c r="C3" s="6" t="s">
        <v>18</v>
      </c>
      <c r="D3" s="6" t="s">
        <v>17</v>
      </c>
      <c r="F3" s="15" t="s">
        <v>128</v>
      </c>
      <c r="N3" s="17"/>
      <c r="O3" s="17"/>
      <c r="Q3" s="42" t="s">
        <v>4</v>
      </c>
      <c r="R3" s="42" t="s">
        <v>150</v>
      </c>
    </row>
    <row r="4" spans="1:18">
      <c r="A4" s="7" t="s">
        <v>19</v>
      </c>
      <c r="B4" s="8" t="s">
        <v>20</v>
      </c>
      <c r="C4" s="8"/>
      <c r="D4" s="8"/>
      <c r="F4" s="16" t="s">
        <v>14</v>
      </c>
      <c r="G4" s="17">
        <f ca="1">MOD('Bát trạch Minh Cảnh'!$B$5,9)</f>
        <v>2</v>
      </c>
      <c r="H4" s="17">
        <f ca="1">MOD('Bát trạch Lạc Việt'!$B$5,9)</f>
        <v>2</v>
      </c>
      <c r="N4" s="12"/>
      <c r="O4" s="12"/>
      <c r="P4" s="2">
        <v>1</v>
      </c>
      <c r="Q4" s="12" t="s">
        <v>45</v>
      </c>
      <c r="R4" s="12" t="s">
        <v>45</v>
      </c>
    </row>
    <row r="5" spans="1:18">
      <c r="A5" s="9">
        <v>4</v>
      </c>
      <c r="B5" s="10" t="s">
        <v>21</v>
      </c>
      <c r="C5" s="11" t="s">
        <v>24</v>
      </c>
      <c r="D5" s="11" t="s">
        <v>25</v>
      </c>
      <c r="G5" s="2">
        <v>1</v>
      </c>
      <c r="H5" s="2" t="s">
        <v>129</v>
      </c>
      <c r="I5" s="18" t="s">
        <v>130</v>
      </c>
      <c r="N5" s="12"/>
      <c r="O5" s="12"/>
      <c r="P5" s="2">
        <v>2</v>
      </c>
      <c r="Q5" s="12" t="s">
        <v>23</v>
      </c>
      <c r="R5" s="12" t="s">
        <v>23</v>
      </c>
    </row>
    <row r="6" spans="1:18">
      <c r="A6" s="9">
        <v>5</v>
      </c>
      <c r="B6" s="10" t="s">
        <v>26</v>
      </c>
      <c r="C6" s="11" t="s">
        <v>24</v>
      </c>
      <c r="D6" s="11" t="s">
        <v>25</v>
      </c>
      <c r="G6" s="2">
        <v>3</v>
      </c>
      <c r="H6" s="2" t="s">
        <v>131</v>
      </c>
      <c r="I6" s="18" t="s">
        <v>132</v>
      </c>
      <c r="N6" s="12"/>
      <c r="O6" s="12"/>
      <c r="P6" s="2">
        <v>3</v>
      </c>
      <c r="Q6" s="12" t="s">
        <v>27</v>
      </c>
      <c r="R6" s="12" t="s">
        <v>27</v>
      </c>
    </row>
    <row r="7" spans="1:18">
      <c r="A7" s="9">
        <v>6</v>
      </c>
      <c r="B7" s="10" t="s">
        <v>28</v>
      </c>
      <c r="C7" s="11" t="s">
        <v>29</v>
      </c>
      <c r="D7" s="11" t="s">
        <v>30</v>
      </c>
      <c r="G7" s="2">
        <v>6</v>
      </c>
      <c r="H7" s="2" t="s">
        <v>133</v>
      </c>
      <c r="I7" s="18" t="s">
        <v>134</v>
      </c>
      <c r="N7" s="12"/>
      <c r="O7" s="12"/>
      <c r="P7" s="2">
        <v>4</v>
      </c>
      <c r="Q7" s="12" t="s">
        <v>22</v>
      </c>
      <c r="R7" s="12" t="s">
        <v>22</v>
      </c>
    </row>
    <row r="8" spans="1:18">
      <c r="A8" s="9">
        <v>7</v>
      </c>
      <c r="B8" s="10" t="s">
        <v>31</v>
      </c>
      <c r="C8" s="11" t="s">
        <v>29</v>
      </c>
      <c r="D8" s="11" t="s">
        <v>30</v>
      </c>
      <c r="G8" s="2">
        <v>8</v>
      </c>
      <c r="H8" s="2" t="s">
        <v>135</v>
      </c>
      <c r="I8" s="18" t="s">
        <v>136</v>
      </c>
      <c r="N8" s="12"/>
      <c r="O8" s="12"/>
      <c r="P8" s="2">
        <v>5</v>
      </c>
      <c r="Q8" s="43" t="s">
        <v>23</v>
      </c>
      <c r="R8" s="44" t="s">
        <v>32</v>
      </c>
    </row>
    <row r="9" spans="1:18">
      <c r="A9" s="9">
        <v>8</v>
      </c>
      <c r="B9" s="10" t="s">
        <v>33</v>
      </c>
      <c r="C9" s="11" t="s">
        <v>36</v>
      </c>
      <c r="D9" s="11" t="s">
        <v>37</v>
      </c>
      <c r="N9" s="12"/>
      <c r="O9" s="12"/>
      <c r="P9" s="2">
        <v>6</v>
      </c>
      <c r="Q9" s="12" t="s">
        <v>35</v>
      </c>
      <c r="R9" s="12" t="s">
        <v>35</v>
      </c>
    </row>
    <row r="10" spans="1:18">
      <c r="A10" s="9">
        <v>9</v>
      </c>
      <c r="B10" s="10" t="s">
        <v>38</v>
      </c>
      <c r="C10" s="11" t="s">
        <v>36</v>
      </c>
      <c r="D10" s="11" t="s">
        <v>37</v>
      </c>
      <c r="F10" s="15" t="s">
        <v>137</v>
      </c>
      <c r="N10" s="12"/>
      <c r="O10" s="12"/>
      <c r="P10" s="2">
        <v>7</v>
      </c>
      <c r="Q10" s="12" t="s">
        <v>39</v>
      </c>
      <c r="R10" s="12" t="s">
        <v>39</v>
      </c>
    </row>
    <row r="11" spans="1:18">
      <c r="A11" s="9">
        <v>10</v>
      </c>
      <c r="B11" s="10" t="s">
        <v>40</v>
      </c>
      <c r="C11" s="11" t="s">
        <v>41</v>
      </c>
      <c r="D11" s="11" t="s">
        <v>42</v>
      </c>
      <c r="F11" s="16" t="s">
        <v>14</v>
      </c>
      <c r="G11" s="17">
        <f ca="1">MOD(TRUNC('Bát trạch Minh Cảnh'!$B$5,-1)/10+MOD('Bát trạch Minh Cảnh'!$B$5,10),6)</f>
        <v>5</v>
      </c>
      <c r="H11" s="17">
        <f ca="1">MOD(TRUNC('Bát trạch Lạc Việt'!$B$5,-1)/10+MOD('Bát trạch Lạc Việt'!$B$5,10),6)</f>
        <v>5</v>
      </c>
      <c r="N11" s="12"/>
      <c r="O11" s="12"/>
      <c r="P11" s="2">
        <v>8</v>
      </c>
      <c r="Q11" s="12" t="s">
        <v>32</v>
      </c>
      <c r="R11" s="12" t="s">
        <v>32</v>
      </c>
    </row>
    <row r="12" spans="1:18">
      <c r="A12" s="9">
        <v>11</v>
      </c>
      <c r="B12" s="10" t="s">
        <v>43</v>
      </c>
      <c r="C12" s="11" t="s">
        <v>41</v>
      </c>
      <c r="D12" s="11" t="s">
        <v>42</v>
      </c>
      <c r="G12" s="2">
        <v>1</v>
      </c>
      <c r="H12" s="2" t="s">
        <v>138</v>
      </c>
      <c r="I12" s="18" t="s">
        <v>139</v>
      </c>
      <c r="N12" s="12"/>
      <c r="O12" s="12"/>
      <c r="P12" s="2">
        <v>0</v>
      </c>
      <c r="Q12" s="12" t="s">
        <v>34</v>
      </c>
      <c r="R12" s="12" t="s">
        <v>34</v>
      </c>
    </row>
    <row r="13" spans="1:18">
      <c r="A13" s="9">
        <v>12</v>
      </c>
      <c r="B13" s="10" t="s">
        <v>44</v>
      </c>
      <c r="C13" s="11" t="s">
        <v>30</v>
      </c>
      <c r="D13" s="11" t="s">
        <v>46</v>
      </c>
      <c r="G13" s="2">
        <v>2</v>
      </c>
      <c r="H13" s="2" t="s">
        <v>140</v>
      </c>
      <c r="I13" s="18" t="s">
        <v>141</v>
      </c>
    </row>
    <row r="14" spans="1:18">
      <c r="A14" s="9">
        <v>13</v>
      </c>
      <c r="B14" s="10" t="s">
        <v>47</v>
      </c>
      <c r="C14" s="11" t="s">
        <v>30</v>
      </c>
      <c r="D14" s="11" t="s">
        <v>46</v>
      </c>
      <c r="G14" s="47">
        <v>3</v>
      </c>
      <c r="H14" s="47" t="s">
        <v>142</v>
      </c>
      <c r="I14" s="18" t="s">
        <v>143</v>
      </c>
      <c r="P14" s="15" t="s">
        <v>192</v>
      </c>
    </row>
    <row r="15" spans="1:18">
      <c r="A15" s="9">
        <v>14</v>
      </c>
      <c r="B15" s="10" t="s">
        <v>48</v>
      </c>
      <c r="C15" s="11" t="s">
        <v>49</v>
      </c>
      <c r="D15" s="11" t="s">
        <v>50</v>
      </c>
      <c r="G15" s="2">
        <v>4</v>
      </c>
      <c r="H15" s="2" t="s">
        <v>144</v>
      </c>
      <c r="I15" s="18" t="s">
        <v>145</v>
      </c>
      <c r="P15" s="15" t="s">
        <v>191</v>
      </c>
      <c r="Q15" s="15">
        <f>MOD(11-MOD('Bát trạch Lạc Việt'!$B$4,9),9)</f>
        <v>7</v>
      </c>
      <c r="R15" s="15">
        <f>MOD('Bát trạch Lạc Việt'!$B$4+4,9)</f>
        <v>8</v>
      </c>
    </row>
    <row r="16" spans="1:18">
      <c r="A16" s="9">
        <v>15</v>
      </c>
      <c r="B16" s="10" t="s">
        <v>51</v>
      </c>
      <c r="C16" s="11" t="s">
        <v>49</v>
      </c>
      <c r="D16" s="11" t="s">
        <v>50</v>
      </c>
      <c r="G16" s="47">
        <v>5</v>
      </c>
      <c r="H16" s="47" t="s">
        <v>146</v>
      </c>
      <c r="I16" s="18" t="s">
        <v>147</v>
      </c>
      <c r="Q16" s="42" t="s">
        <v>4</v>
      </c>
      <c r="R16" s="42" t="s">
        <v>150</v>
      </c>
    </row>
    <row r="17" spans="1:18">
      <c r="A17" s="9">
        <v>16</v>
      </c>
      <c r="B17" s="10" t="s">
        <v>52</v>
      </c>
      <c r="C17" s="11" t="s">
        <v>53</v>
      </c>
      <c r="D17" s="11" t="s">
        <v>54</v>
      </c>
      <c r="G17" s="47">
        <v>0</v>
      </c>
      <c r="H17" s="47" t="s">
        <v>148</v>
      </c>
      <c r="I17" s="18" t="s">
        <v>149</v>
      </c>
      <c r="P17" s="2">
        <v>1</v>
      </c>
      <c r="Q17" s="12" t="s">
        <v>45</v>
      </c>
      <c r="R17" s="12" t="s">
        <v>45</v>
      </c>
    </row>
    <row r="18" spans="1:18">
      <c r="A18" s="9">
        <v>17</v>
      </c>
      <c r="B18" s="10" t="s">
        <v>55</v>
      </c>
      <c r="C18" s="11" t="s">
        <v>53</v>
      </c>
      <c r="D18" s="11" t="s">
        <v>54</v>
      </c>
      <c r="I18" s="18"/>
      <c r="P18" s="2">
        <v>2</v>
      </c>
      <c r="Q18" s="12" t="s">
        <v>23</v>
      </c>
      <c r="R18" s="12" t="s">
        <v>23</v>
      </c>
    </row>
    <row r="19" spans="1:18">
      <c r="A19" s="9">
        <v>18</v>
      </c>
      <c r="B19" s="10" t="s">
        <v>56</v>
      </c>
      <c r="C19" s="11" t="s">
        <v>57</v>
      </c>
      <c r="D19" s="11" t="s">
        <v>58</v>
      </c>
      <c r="I19" s="18"/>
      <c r="P19" s="2">
        <v>3</v>
      </c>
      <c r="Q19" s="12" t="s">
        <v>27</v>
      </c>
      <c r="R19" s="12" t="s">
        <v>27</v>
      </c>
    </row>
    <row r="20" spans="1:18">
      <c r="A20" s="9">
        <v>19</v>
      </c>
      <c r="B20" s="10" t="s">
        <v>59</v>
      </c>
      <c r="C20" s="11" t="s">
        <v>57</v>
      </c>
      <c r="D20" s="11" t="s">
        <v>58</v>
      </c>
      <c r="P20" s="2">
        <v>4</v>
      </c>
      <c r="Q20" s="12" t="s">
        <v>22</v>
      </c>
      <c r="R20" s="12" t="s">
        <v>22</v>
      </c>
    </row>
    <row r="21" spans="1:18">
      <c r="A21" s="9">
        <v>20</v>
      </c>
      <c r="B21" s="10" t="s">
        <v>60</v>
      </c>
      <c r="C21" s="11" t="s">
        <v>61</v>
      </c>
      <c r="D21" s="11" t="s">
        <v>46</v>
      </c>
      <c r="F21" s="15" t="s">
        <v>184</v>
      </c>
      <c r="P21" s="2">
        <v>5</v>
      </c>
      <c r="Q21" s="43" t="s">
        <v>23</v>
      </c>
      <c r="R21" s="44" t="s">
        <v>32</v>
      </c>
    </row>
    <row r="22" spans="1:18">
      <c r="A22" s="9">
        <v>21</v>
      </c>
      <c r="B22" s="10" t="s">
        <v>62</v>
      </c>
      <c r="C22" s="11" t="s">
        <v>61</v>
      </c>
      <c r="D22" s="11" t="s">
        <v>46</v>
      </c>
      <c r="F22" s="26" t="s">
        <v>126</v>
      </c>
      <c r="G22" s="26" t="s">
        <v>35</v>
      </c>
      <c r="H22" s="26" t="s">
        <v>45</v>
      </c>
      <c r="I22" s="26" t="s">
        <v>32</v>
      </c>
      <c r="J22" s="26" t="s">
        <v>27</v>
      </c>
      <c r="K22" s="26" t="s">
        <v>22</v>
      </c>
      <c r="L22" s="26" t="s">
        <v>34</v>
      </c>
      <c r="M22" s="26" t="s">
        <v>23</v>
      </c>
      <c r="N22" s="26" t="s">
        <v>39</v>
      </c>
      <c r="P22" s="2">
        <v>6</v>
      </c>
      <c r="Q22" s="12" t="s">
        <v>35</v>
      </c>
      <c r="R22" s="12" t="s">
        <v>35</v>
      </c>
    </row>
    <row r="23" spans="1:18">
      <c r="A23" s="9">
        <v>22</v>
      </c>
      <c r="B23" s="10" t="s">
        <v>63</v>
      </c>
      <c r="C23" s="11" t="s">
        <v>64</v>
      </c>
      <c r="D23" s="11" t="s">
        <v>41</v>
      </c>
      <c r="F23" s="27" t="s">
        <v>124</v>
      </c>
      <c r="G23" s="27" t="s">
        <v>12</v>
      </c>
      <c r="H23" s="27" t="s">
        <v>11</v>
      </c>
      <c r="I23" s="27" t="s">
        <v>10</v>
      </c>
      <c r="J23" s="27" t="s">
        <v>8</v>
      </c>
      <c r="K23" s="27" t="s">
        <v>5</v>
      </c>
      <c r="L23" s="10" t="s">
        <v>7</v>
      </c>
      <c r="M23" s="27" t="s">
        <v>163</v>
      </c>
      <c r="N23" s="10" t="s">
        <v>127</v>
      </c>
      <c r="P23" s="2">
        <v>7</v>
      </c>
      <c r="Q23" s="12" t="s">
        <v>34</v>
      </c>
      <c r="R23" s="12" t="s">
        <v>34</v>
      </c>
    </row>
    <row r="24" spans="1:18">
      <c r="A24" s="9">
        <v>23</v>
      </c>
      <c r="B24" s="10" t="s">
        <v>65</v>
      </c>
      <c r="C24" s="11" t="s">
        <v>64</v>
      </c>
      <c r="D24" s="11" t="s">
        <v>41</v>
      </c>
      <c r="F24" s="27" t="s">
        <v>9</v>
      </c>
      <c r="G24" s="27" t="s">
        <v>11</v>
      </c>
      <c r="H24" s="27" t="s">
        <v>12</v>
      </c>
      <c r="I24" s="27" t="s">
        <v>8</v>
      </c>
      <c r="J24" s="27" t="s">
        <v>10</v>
      </c>
      <c r="K24" s="27" t="s">
        <v>127</v>
      </c>
      <c r="L24" s="10" t="s">
        <v>163</v>
      </c>
      <c r="M24" s="27" t="s">
        <v>7</v>
      </c>
      <c r="N24" s="10" t="s">
        <v>5</v>
      </c>
      <c r="P24" s="2">
        <v>8</v>
      </c>
      <c r="Q24" s="12" t="s">
        <v>32</v>
      </c>
      <c r="R24" s="12" t="s">
        <v>32</v>
      </c>
    </row>
    <row r="25" spans="1:18">
      <c r="A25" s="9">
        <v>24</v>
      </c>
      <c r="B25" s="10" t="s">
        <v>66</v>
      </c>
      <c r="C25" s="11" t="s">
        <v>67</v>
      </c>
      <c r="D25" s="11" t="s">
        <v>54</v>
      </c>
      <c r="F25" s="28" t="s">
        <v>125</v>
      </c>
      <c r="G25" s="28" t="s">
        <v>10</v>
      </c>
      <c r="H25" s="28" t="s">
        <v>8</v>
      </c>
      <c r="I25" s="28" t="s">
        <v>12</v>
      </c>
      <c r="J25" s="28" t="s">
        <v>11</v>
      </c>
      <c r="K25" s="28" t="s">
        <v>7</v>
      </c>
      <c r="L25" s="10" t="s">
        <v>5</v>
      </c>
      <c r="M25" s="28" t="s">
        <v>127</v>
      </c>
      <c r="N25" s="10" t="s">
        <v>163</v>
      </c>
      <c r="P25" s="2">
        <v>0</v>
      </c>
      <c r="Q25" s="12" t="s">
        <v>39</v>
      </c>
      <c r="R25" s="12" t="s">
        <v>39</v>
      </c>
    </row>
    <row r="26" spans="1:18">
      <c r="A26" s="9">
        <v>25</v>
      </c>
      <c r="B26" s="10" t="s">
        <v>68</v>
      </c>
      <c r="C26" s="11" t="s">
        <v>67</v>
      </c>
      <c r="D26" s="11" t="s">
        <v>54</v>
      </c>
      <c r="F26" s="27" t="s">
        <v>3</v>
      </c>
      <c r="G26" s="27" t="s">
        <v>8</v>
      </c>
      <c r="H26" s="27" t="s">
        <v>10</v>
      </c>
      <c r="I26" s="27" t="s">
        <v>11</v>
      </c>
      <c r="J26" s="27" t="s">
        <v>12</v>
      </c>
      <c r="K26" s="27" t="s">
        <v>163</v>
      </c>
      <c r="L26" s="10" t="s">
        <v>127</v>
      </c>
      <c r="M26" s="27" t="s">
        <v>5</v>
      </c>
      <c r="N26" s="10" t="s">
        <v>7</v>
      </c>
    </row>
    <row r="27" spans="1:18">
      <c r="A27" s="9">
        <v>26</v>
      </c>
      <c r="B27" s="10" t="s">
        <v>69</v>
      </c>
      <c r="C27" s="11" t="s">
        <v>70</v>
      </c>
      <c r="D27" s="11" t="s">
        <v>58</v>
      </c>
      <c r="F27" s="27" t="s">
        <v>122</v>
      </c>
      <c r="G27" s="27" t="s">
        <v>163</v>
      </c>
      <c r="H27" s="27" t="s">
        <v>7</v>
      </c>
      <c r="I27" s="27" t="s">
        <v>127</v>
      </c>
      <c r="J27" s="27" t="s">
        <v>5</v>
      </c>
      <c r="K27" s="27" t="s">
        <v>8</v>
      </c>
      <c r="L27" s="10" t="s">
        <v>11</v>
      </c>
      <c r="M27" s="27" t="s">
        <v>12</v>
      </c>
      <c r="N27" s="10" t="s">
        <v>10</v>
      </c>
    </row>
    <row r="28" spans="1:18">
      <c r="A28" s="9">
        <v>27</v>
      </c>
      <c r="B28" s="10" t="s">
        <v>71</v>
      </c>
      <c r="C28" s="11" t="s">
        <v>70</v>
      </c>
      <c r="D28" s="11" t="s">
        <v>58</v>
      </c>
      <c r="F28" s="27" t="s">
        <v>4</v>
      </c>
      <c r="G28" s="27" t="s">
        <v>7</v>
      </c>
      <c r="H28" s="27" t="s">
        <v>163</v>
      </c>
      <c r="I28" s="27" t="s">
        <v>5</v>
      </c>
      <c r="J28" s="27" t="s">
        <v>127</v>
      </c>
      <c r="K28" s="27" t="s">
        <v>10</v>
      </c>
      <c r="L28" s="10" t="s">
        <v>12</v>
      </c>
      <c r="M28" s="27" t="s">
        <v>11</v>
      </c>
      <c r="N28" s="10" t="s">
        <v>8</v>
      </c>
    </row>
    <row r="29" spans="1:18">
      <c r="A29" s="9">
        <v>28</v>
      </c>
      <c r="B29" s="10" t="s">
        <v>72</v>
      </c>
      <c r="C29" s="11" t="s">
        <v>73</v>
      </c>
      <c r="D29" s="11" t="s">
        <v>58</v>
      </c>
      <c r="F29" s="27" t="s">
        <v>123</v>
      </c>
      <c r="G29" s="27" t="s">
        <v>5</v>
      </c>
      <c r="H29" s="27" t="s">
        <v>127</v>
      </c>
      <c r="I29" s="27" t="s">
        <v>7</v>
      </c>
      <c r="J29" s="27" t="s">
        <v>163</v>
      </c>
      <c r="K29" s="27" t="s">
        <v>12</v>
      </c>
      <c r="L29" s="10" t="s">
        <v>10</v>
      </c>
      <c r="M29" s="27" t="s">
        <v>8</v>
      </c>
      <c r="N29" s="10" t="s">
        <v>11</v>
      </c>
    </row>
    <row r="30" spans="1:18">
      <c r="A30" s="9">
        <v>29</v>
      </c>
      <c r="B30" s="10" t="s">
        <v>74</v>
      </c>
      <c r="C30" s="11" t="s">
        <v>73</v>
      </c>
      <c r="D30" s="11" t="s">
        <v>58</v>
      </c>
      <c r="F30" s="27" t="s">
        <v>6</v>
      </c>
      <c r="G30" s="27" t="s">
        <v>127</v>
      </c>
      <c r="H30" s="27" t="s">
        <v>5</v>
      </c>
      <c r="I30" s="27" t="s">
        <v>163</v>
      </c>
      <c r="J30" s="27" t="s">
        <v>7</v>
      </c>
      <c r="K30" s="27" t="s">
        <v>11</v>
      </c>
      <c r="L30" s="10" t="s">
        <v>8</v>
      </c>
      <c r="M30" s="27" t="s">
        <v>10</v>
      </c>
      <c r="N30" s="10" t="s">
        <v>12</v>
      </c>
    </row>
    <row r="31" spans="1:18">
      <c r="A31" s="9">
        <v>30</v>
      </c>
      <c r="B31" s="10" t="s">
        <v>75</v>
      </c>
      <c r="C31" s="11" t="s">
        <v>76</v>
      </c>
      <c r="D31" s="11" t="s">
        <v>41</v>
      </c>
    </row>
    <row r="32" spans="1:18">
      <c r="A32" s="9">
        <v>31</v>
      </c>
      <c r="B32" s="10" t="s">
        <v>77</v>
      </c>
      <c r="C32" s="11" t="s">
        <v>76</v>
      </c>
      <c r="D32" s="11" t="s">
        <v>41</v>
      </c>
      <c r="F32" s="15" t="s">
        <v>186</v>
      </c>
    </row>
    <row r="33" spans="1:14">
      <c r="A33" s="9">
        <v>32</v>
      </c>
      <c r="B33" s="10" t="s">
        <v>78</v>
      </c>
      <c r="C33" s="11" t="s">
        <v>79</v>
      </c>
      <c r="D33" s="11" t="s">
        <v>54</v>
      </c>
      <c r="F33" s="26" t="s">
        <v>126</v>
      </c>
      <c r="G33" s="26" t="s">
        <v>35</v>
      </c>
      <c r="H33" s="26" t="s">
        <v>45</v>
      </c>
      <c r="I33" s="26" t="s">
        <v>32</v>
      </c>
      <c r="J33" s="26" t="s">
        <v>27</v>
      </c>
      <c r="K33" s="26" t="s">
        <v>22</v>
      </c>
      <c r="L33" s="26" t="s">
        <v>34</v>
      </c>
      <c r="M33" s="26" t="s">
        <v>23</v>
      </c>
      <c r="N33" s="26" t="s">
        <v>39</v>
      </c>
    </row>
    <row r="34" spans="1:14">
      <c r="A34" s="9">
        <v>33</v>
      </c>
      <c r="B34" s="10" t="s">
        <v>80</v>
      </c>
      <c r="C34" s="11" t="s">
        <v>79</v>
      </c>
      <c r="D34" s="11" t="s">
        <v>54</v>
      </c>
      <c r="F34" s="27" t="s">
        <v>124</v>
      </c>
      <c r="G34" s="29" t="s">
        <v>169</v>
      </c>
      <c r="H34" s="29" t="s">
        <v>165</v>
      </c>
      <c r="I34" s="29" t="s">
        <v>171</v>
      </c>
      <c r="J34" s="29" t="s">
        <v>170</v>
      </c>
      <c r="K34" s="29" t="s">
        <v>172</v>
      </c>
      <c r="L34" s="29" t="s">
        <v>166</v>
      </c>
      <c r="M34" s="29" t="s">
        <v>167</v>
      </c>
      <c r="N34" s="29" t="s">
        <v>168</v>
      </c>
    </row>
    <row r="35" spans="1:14">
      <c r="A35" s="9">
        <v>34</v>
      </c>
      <c r="B35" s="10" t="s">
        <v>81</v>
      </c>
      <c r="C35" s="11" t="s">
        <v>50</v>
      </c>
      <c r="D35" s="11" t="s">
        <v>82</v>
      </c>
      <c r="F35" s="27" t="s">
        <v>9</v>
      </c>
      <c r="G35" s="29" t="s">
        <v>165</v>
      </c>
      <c r="H35" s="29" t="s">
        <v>169</v>
      </c>
      <c r="I35" s="29" t="s">
        <v>170</v>
      </c>
      <c r="J35" s="29" t="s">
        <v>171</v>
      </c>
      <c r="K35" s="29" t="s">
        <v>168</v>
      </c>
      <c r="L35" s="29" t="s">
        <v>167</v>
      </c>
      <c r="M35" s="29" t="s">
        <v>166</v>
      </c>
      <c r="N35" s="29" t="s">
        <v>172</v>
      </c>
    </row>
    <row r="36" spans="1:14">
      <c r="A36" s="9">
        <v>35</v>
      </c>
      <c r="B36" s="10" t="s">
        <v>83</v>
      </c>
      <c r="C36" s="11" t="s">
        <v>50</v>
      </c>
      <c r="D36" s="11" t="s">
        <v>82</v>
      </c>
      <c r="F36" s="28" t="s">
        <v>125</v>
      </c>
      <c r="G36" s="29" t="s">
        <v>171</v>
      </c>
      <c r="H36" s="29" t="s">
        <v>170</v>
      </c>
      <c r="I36" s="29" t="s">
        <v>169</v>
      </c>
      <c r="J36" s="29" t="s">
        <v>165</v>
      </c>
      <c r="K36" s="29" t="s">
        <v>166</v>
      </c>
      <c r="L36" s="29" t="s">
        <v>172</v>
      </c>
      <c r="M36" s="29" t="s">
        <v>168</v>
      </c>
      <c r="N36" s="29" t="s">
        <v>167</v>
      </c>
    </row>
    <row r="37" spans="1:14">
      <c r="A37" s="9">
        <v>36</v>
      </c>
      <c r="B37" s="10" t="s">
        <v>84</v>
      </c>
      <c r="C37" s="11" t="s">
        <v>85</v>
      </c>
      <c r="D37" s="11" t="s">
        <v>73</v>
      </c>
      <c r="F37" s="27" t="s">
        <v>3</v>
      </c>
      <c r="G37" s="29" t="s">
        <v>170</v>
      </c>
      <c r="H37" s="29" t="s">
        <v>171</v>
      </c>
      <c r="I37" s="29" t="s">
        <v>165</v>
      </c>
      <c r="J37" s="29" t="s">
        <v>169</v>
      </c>
      <c r="K37" s="29" t="s">
        <v>167</v>
      </c>
      <c r="L37" s="29" t="s">
        <v>168</v>
      </c>
      <c r="M37" s="29" t="s">
        <v>172</v>
      </c>
      <c r="N37" s="29" t="s">
        <v>166</v>
      </c>
    </row>
    <row r="38" spans="1:14">
      <c r="A38" s="9">
        <v>37</v>
      </c>
      <c r="B38" s="10" t="s">
        <v>86</v>
      </c>
      <c r="C38" s="11" t="s">
        <v>85</v>
      </c>
      <c r="D38" s="11" t="s">
        <v>73</v>
      </c>
      <c r="F38" s="27" t="s">
        <v>122</v>
      </c>
      <c r="G38" s="29" t="s">
        <v>167</v>
      </c>
      <c r="H38" s="29" t="s">
        <v>166</v>
      </c>
      <c r="I38" s="29" t="s">
        <v>168</v>
      </c>
      <c r="J38" s="29" t="s">
        <v>172</v>
      </c>
      <c r="K38" s="29" t="s">
        <v>170</v>
      </c>
      <c r="L38" s="29" t="s">
        <v>165</v>
      </c>
      <c r="M38" s="29" t="s">
        <v>169</v>
      </c>
      <c r="N38" s="29" t="s">
        <v>171</v>
      </c>
    </row>
    <row r="39" spans="1:14">
      <c r="A39" s="9">
        <v>38</v>
      </c>
      <c r="B39" s="10" t="s">
        <v>87</v>
      </c>
      <c r="C39" s="11" t="s">
        <v>25</v>
      </c>
      <c r="D39" s="11" t="s">
        <v>50</v>
      </c>
      <c r="F39" s="27" t="s">
        <v>4</v>
      </c>
      <c r="G39" s="29" t="s">
        <v>166</v>
      </c>
      <c r="H39" s="29" t="s">
        <v>167</v>
      </c>
      <c r="I39" s="29" t="s">
        <v>172</v>
      </c>
      <c r="J39" s="29" t="s">
        <v>168</v>
      </c>
      <c r="K39" s="29" t="s">
        <v>171</v>
      </c>
      <c r="L39" s="29" t="s">
        <v>169</v>
      </c>
      <c r="M39" s="29" t="s">
        <v>165</v>
      </c>
      <c r="N39" s="29" t="s">
        <v>170</v>
      </c>
    </row>
    <row r="40" spans="1:14">
      <c r="A40" s="9">
        <v>39</v>
      </c>
      <c r="B40" s="10" t="s">
        <v>88</v>
      </c>
      <c r="C40" s="11" t="s">
        <v>25</v>
      </c>
      <c r="D40" s="11" t="s">
        <v>50</v>
      </c>
      <c r="F40" s="27" t="s">
        <v>123</v>
      </c>
      <c r="G40" s="29" t="s">
        <v>172</v>
      </c>
      <c r="H40" s="29" t="s">
        <v>168</v>
      </c>
      <c r="I40" s="29" t="s">
        <v>166</v>
      </c>
      <c r="J40" s="29" t="s">
        <v>167</v>
      </c>
      <c r="K40" s="29" t="s">
        <v>169</v>
      </c>
      <c r="L40" s="29" t="s">
        <v>171</v>
      </c>
      <c r="M40" s="29" t="s">
        <v>170</v>
      </c>
      <c r="N40" s="29" t="s">
        <v>165</v>
      </c>
    </row>
    <row r="41" spans="1:14">
      <c r="A41" s="9">
        <v>40</v>
      </c>
      <c r="B41" s="10" t="s">
        <v>89</v>
      </c>
      <c r="C41" s="11" t="s">
        <v>90</v>
      </c>
      <c r="D41" s="11" t="s">
        <v>58</v>
      </c>
      <c r="F41" s="27" t="s">
        <v>6</v>
      </c>
      <c r="G41" s="29" t="s">
        <v>168</v>
      </c>
      <c r="H41" s="29" t="s">
        <v>172</v>
      </c>
      <c r="I41" s="29" t="s">
        <v>167</v>
      </c>
      <c r="J41" s="29" t="s">
        <v>166</v>
      </c>
      <c r="K41" s="29" t="s">
        <v>165</v>
      </c>
      <c r="L41" s="29" t="s">
        <v>170</v>
      </c>
      <c r="M41" s="29" t="s">
        <v>171</v>
      </c>
      <c r="N41" s="29" t="s">
        <v>169</v>
      </c>
    </row>
    <row r="42" spans="1:14">
      <c r="A42" s="9">
        <v>41</v>
      </c>
      <c r="B42" s="10" t="s">
        <v>91</v>
      </c>
      <c r="C42" s="11" t="s">
        <v>90</v>
      </c>
      <c r="D42" s="11" t="s">
        <v>58</v>
      </c>
    </row>
    <row r="43" spans="1:14">
      <c r="A43" s="9">
        <v>42</v>
      </c>
      <c r="B43" s="10" t="s">
        <v>92</v>
      </c>
      <c r="C43" s="11" t="s">
        <v>93</v>
      </c>
      <c r="D43" s="11" t="s">
        <v>29</v>
      </c>
      <c r="L43" s="40"/>
    </row>
    <row r="44" spans="1:14">
      <c r="A44" s="9">
        <v>43</v>
      </c>
      <c r="B44" s="10" t="s">
        <v>94</v>
      </c>
      <c r="C44" s="11" t="s">
        <v>93</v>
      </c>
      <c r="D44" s="11" t="s">
        <v>29</v>
      </c>
      <c r="F44" s="15" t="s">
        <v>187</v>
      </c>
    </row>
    <row r="45" spans="1:14">
      <c r="A45" s="9">
        <v>44</v>
      </c>
      <c r="B45" s="10" t="s">
        <v>95</v>
      </c>
      <c r="C45" s="11" t="s">
        <v>46</v>
      </c>
      <c r="D45" s="11" t="s">
        <v>96</v>
      </c>
      <c r="F45" s="26" t="s">
        <v>126</v>
      </c>
      <c r="G45" s="26" t="s">
        <v>35</v>
      </c>
      <c r="H45" s="26" t="s">
        <v>45</v>
      </c>
      <c r="I45" s="26" t="s">
        <v>32</v>
      </c>
      <c r="J45" s="26" t="s">
        <v>27</v>
      </c>
      <c r="K45" s="26" t="s">
        <v>22</v>
      </c>
      <c r="L45" s="26" t="s">
        <v>34</v>
      </c>
      <c r="M45" s="26" t="s">
        <v>23</v>
      </c>
      <c r="N45" s="26" t="s">
        <v>39</v>
      </c>
    </row>
    <row r="46" spans="1:14">
      <c r="A46" s="9">
        <v>45</v>
      </c>
      <c r="B46" s="10" t="s">
        <v>97</v>
      </c>
      <c r="C46" s="11" t="s">
        <v>46</v>
      </c>
      <c r="D46" s="11" t="s">
        <v>96</v>
      </c>
      <c r="F46" s="27" t="s">
        <v>124</v>
      </c>
      <c r="G46" s="27" t="s">
        <v>12</v>
      </c>
      <c r="H46" s="27" t="s">
        <v>11</v>
      </c>
      <c r="I46" s="27" t="s">
        <v>10</v>
      </c>
      <c r="J46" s="27" t="s">
        <v>8</v>
      </c>
      <c r="K46" s="27" t="s">
        <v>5</v>
      </c>
      <c r="L46" s="27" t="s">
        <v>7</v>
      </c>
      <c r="M46" s="27" t="s">
        <v>163</v>
      </c>
      <c r="N46" s="27" t="s">
        <v>127</v>
      </c>
    </row>
    <row r="47" spans="1:14">
      <c r="A47" s="9">
        <v>46</v>
      </c>
      <c r="B47" s="10" t="s">
        <v>98</v>
      </c>
      <c r="C47" s="11" t="s">
        <v>99</v>
      </c>
      <c r="D47" s="11" t="s">
        <v>54</v>
      </c>
      <c r="F47" s="27" t="s">
        <v>9</v>
      </c>
      <c r="G47" s="27" t="s">
        <v>11</v>
      </c>
      <c r="H47" s="27" t="s">
        <v>12</v>
      </c>
      <c r="I47" s="27" t="s">
        <v>8</v>
      </c>
      <c r="J47" s="27" t="s">
        <v>10</v>
      </c>
      <c r="K47" s="27" t="s">
        <v>127</v>
      </c>
      <c r="L47" s="27" t="s">
        <v>163</v>
      </c>
      <c r="M47" s="27" t="s">
        <v>7</v>
      </c>
      <c r="N47" s="27" t="s">
        <v>5</v>
      </c>
    </row>
    <row r="48" spans="1:14">
      <c r="A48" s="9">
        <v>47</v>
      </c>
      <c r="B48" s="10" t="s">
        <v>100</v>
      </c>
      <c r="C48" s="11" t="s">
        <v>99</v>
      </c>
      <c r="D48" s="11" t="s">
        <v>54</v>
      </c>
      <c r="F48" s="28" t="s">
        <v>125</v>
      </c>
      <c r="G48" s="28" t="s">
        <v>10</v>
      </c>
      <c r="H48" s="28" t="s">
        <v>8</v>
      </c>
      <c r="I48" s="28" t="s">
        <v>12</v>
      </c>
      <c r="J48" s="28" t="s">
        <v>11</v>
      </c>
      <c r="K48" s="28" t="s">
        <v>7</v>
      </c>
      <c r="L48" s="28" t="s">
        <v>5</v>
      </c>
      <c r="M48" s="28" t="s">
        <v>127</v>
      </c>
      <c r="N48" s="28" t="s">
        <v>163</v>
      </c>
    </row>
    <row r="49" spans="1:15">
      <c r="A49" s="9">
        <v>48</v>
      </c>
      <c r="B49" s="10" t="s">
        <v>101</v>
      </c>
      <c r="C49" s="11" t="s">
        <v>37</v>
      </c>
      <c r="D49" s="11" t="s">
        <v>58</v>
      </c>
      <c r="F49" s="27" t="s">
        <v>3</v>
      </c>
      <c r="G49" s="27" t="s">
        <v>8</v>
      </c>
      <c r="H49" s="27" t="s">
        <v>10</v>
      </c>
      <c r="I49" s="27" t="s">
        <v>11</v>
      </c>
      <c r="J49" s="27" t="s">
        <v>12</v>
      </c>
      <c r="K49" s="27" t="s">
        <v>163</v>
      </c>
      <c r="L49" s="27" t="s">
        <v>127</v>
      </c>
      <c r="M49" s="27" t="s">
        <v>5</v>
      </c>
      <c r="N49" s="27" t="s">
        <v>7</v>
      </c>
    </row>
    <row r="50" spans="1:15">
      <c r="A50" s="9">
        <v>49</v>
      </c>
      <c r="B50" s="10" t="s">
        <v>102</v>
      </c>
      <c r="C50" s="11" t="s">
        <v>37</v>
      </c>
      <c r="D50" s="11" t="s">
        <v>58</v>
      </c>
      <c r="F50" s="27" t="s">
        <v>122</v>
      </c>
      <c r="G50" s="27" t="s">
        <v>5</v>
      </c>
      <c r="H50" s="27" t="s">
        <v>127</v>
      </c>
      <c r="I50" s="27" t="s">
        <v>7</v>
      </c>
      <c r="J50" s="27" t="s">
        <v>163</v>
      </c>
      <c r="K50" s="27" t="s">
        <v>12</v>
      </c>
      <c r="L50" s="27" t="s">
        <v>10</v>
      </c>
      <c r="M50" s="27" t="s">
        <v>8</v>
      </c>
      <c r="N50" s="27" t="s">
        <v>11</v>
      </c>
    </row>
    <row r="51" spans="1:15">
      <c r="A51" s="9">
        <v>50</v>
      </c>
      <c r="B51" s="10" t="s">
        <v>103</v>
      </c>
      <c r="C51" s="11" t="s">
        <v>96</v>
      </c>
      <c r="D51" s="11" t="s">
        <v>36</v>
      </c>
      <c r="F51" s="27" t="s">
        <v>4</v>
      </c>
      <c r="G51" s="27" t="s">
        <v>7</v>
      </c>
      <c r="H51" s="27" t="s">
        <v>163</v>
      </c>
      <c r="I51" s="27" t="s">
        <v>5</v>
      </c>
      <c r="J51" s="27" t="s">
        <v>127</v>
      </c>
      <c r="K51" s="27" t="s">
        <v>10</v>
      </c>
      <c r="L51" s="27" t="s">
        <v>12</v>
      </c>
      <c r="M51" s="27" t="s">
        <v>11</v>
      </c>
      <c r="N51" s="27" t="s">
        <v>8</v>
      </c>
    </row>
    <row r="52" spans="1:15">
      <c r="A52" s="9">
        <v>51</v>
      </c>
      <c r="B52" s="10" t="s">
        <v>104</v>
      </c>
      <c r="C52" s="11" t="s">
        <v>96</v>
      </c>
      <c r="D52" s="11" t="s">
        <v>36</v>
      </c>
      <c r="F52" s="27" t="s">
        <v>123</v>
      </c>
      <c r="G52" s="27" t="s">
        <v>163</v>
      </c>
      <c r="H52" s="27" t="s">
        <v>7</v>
      </c>
      <c r="I52" s="27" t="s">
        <v>127</v>
      </c>
      <c r="J52" s="27" t="s">
        <v>5</v>
      </c>
      <c r="K52" s="27" t="s">
        <v>8</v>
      </c>
      <c r="L52" s="27" t="s">
        <v>11</v>
      </c>
      <c r="M52" s="27" t="s">
        <v>12</v>
      </c>
      <c r="N52" s="27" t="s">
        <v>10</v>
      </c>
    </row>
    <row r="53" spans="1:15">
      <c r="A53" s="9">
        <v>52</v>
      </c>
      <c r="B53" s="10" t="s">
        <v>105</v>
      </c>
      <c r="C53" s="11" t="s">
        <v>106</v>
      </c>
      <c r="D53" s="11" t="s">
        <v>70</v>
      </c>
      <c r="F53" s="27" t="s">
        <v>6</v>
      </c>
      <c r="G53" s="27" t="s">
        <v>127</v>
      </c>
      <c r="H53" s="27" t="s">
        <v>5</v>
      </c>
      <c r="I53" s="27" t="s">
        <v>163</v>
      </c>
      <c r="J53" s="27" t="s">
        <v>7</v>
      </c>
      <c r="K53" s="27" t="s">
        <v>11</v>
      </c>
      <c r="L53" s="27" t="s">
        <v>8</v>
      </c>
      <c r="M53" s="27" t="s">
        <v>10</v>
      </c>
      <c r="N53" s="27" t="s">
        <v>12</v>
      </c>
    </row>
    <row r="54" spans="1:15">
      <c r="A54" s="9">
        <v>53</v>
      </c>
      <c r="B54" s="10" t="s">
        <v>107</v>
      </c>
      <c r="C54" s="11" t="s">
        <v>106</v>
      </c>
      <c r="D54" s="11" t="s">
        <v>70</v>
      </c>
      <c r="F54" s="24"/>
      <c r="G54" s="24"/>
      <c r="H54" s="24"/>
      <c r="I54" s="24"/>
      <c r="J54" s="24"/>
      <c r="K54" s="24"/>
      <c r="L54" s="24"/>
      <c r="M54" s="24"/>
      <c r="N54" s="24"/>
    </row>
    <row r="55" spans="1:15">
      <c r="A55" s="9">
        <v>54</v>
      </c>
      <c r="B55" s="10" t="s">
        <v>108</v>
      </c>
      <c r="C55" s="11" t="s">
        <v>193</v>
      </c>
      <c r="D55" s="11" t="s">
        <v>85</v>
      </c>
      <c r="F55" s="15" t="s">
        <v>185</v>
      </c>
    </row>
    <row r="56" spans="1:15">
      <c r="A56" s="9">
        <v>55</v>
      </c>
      <c r="B56" s="10" t="s">
        <v>109</v>
      </c>
      <c r="C56" s="11" t="s">
        <v>193</v>
      </c>
      <c r="D56" s="11" t="s">
        <v>85</v>
      </c>
      <c r="F56" s="26" t="s">
        <v>126</v>
      </c>
      <c r="G56" s="26" t="s">
        <v>35</v>
      </c>
      <c r="H56" s="26" t="s">
        <v>45</v>
      </c>
      <c r="I56" s="26" t="s">
        <v>32</v>
      </c>
      <c r="J56" s="26" t="s">
        <v>27</v>
      </c>
      <c r="K56" s="26" t="s">
        <v>22</v>
      </c>
      <c r="L56" s="26" t="s">
        <v>34</v>
      </c>
      <c r="M56" s="26" t="s">
        <v>23</v>
      </c>
      <c r="N56" s="26" t="s">
        <v>39</v>
      </c>
    </row>
    <row r="57" spans="1:15">
      <c r="A57" s="9">
        <v>56</v>
      </c>
      <c r="B57" s="10" t="s">
        <v>110</v>
      </c>
      <c r="C57" s="11" t="s">
        <v>111</v>
      </c>
      <c r="D57" s="11" t="s">
        <v>64</v>
      </c>
      <c r="F57" s="27" t="s">
        <v>124</v>
      </c>
      <c r="G57" s="29" t="s">
        <v>169</v>
      </c>
      <c r="H57" s="29" t="s">
        <v>165</v>
      </c>
      <c r="I57" s="29" t="s">
        <v>171</v>
      </c>
      <c r="J57" s="29" t="s">
        <v>170</v>
      </c>
      <c r="K57" s="29" t="s">
        <v>172</v>
      </c>
      <c r="L57" s="29" t="s">
        <v>166</v>
      </c>
      <c r="M57" s="29" t="s">
        <v>167</v>
      </c>
      <c r="N57" s="29" t="s">
        <v>168</v>
      </c>
      <c r="O57" s="38"/>
    </row>
    <row r="58" spans="1:15">
      <c r="A58" s="9">
        <v>57</v>
      </c>
      <c r="B58" s="10" t="s">
        <v>112</v>
      </c>
      <c r="C58" s="11" t="s">
        <v>111</v>
      </c>
      <c r="D58" s="11" t="s">
        <v>64</v>
      </c>
      <c r="F58" s="27" t="s">
        <v>9</v>
      </c>
      <c r="G58" s="29" t="s">
        <v>165</v>
      </c>
      <c r="H58" s="29" t="s">
        <v>169</v>
      </c>
      <c r="I58" s="29" t="s">
        <v>170</v>
      </c>
      <c r="J58" s="29" t="s">
        <v>171</v>
      </c>
      <c r="K58" s="29" t="s">
        <v>168</v>
      </c>
      <c r="L58" s="29" t="s">
        <v>167</v>
      </c>
      <c r="M58" s="29" t="s">
        <v>166</v>
      </c>
      <c r="N58" s="29" t="s">
        <v>172</v>
      </c>
      <c r="O58" s="38"/>
    </row>
    <row r="59" spans="1:15">
      <c r="A59" s="9">
        <v>58</v>
      </c>
      <c r="B59" s="10" t="s">
        <v>113</v>
      </c>
      <c r="C59" s="11" t="s">
        <v>54</v>
      </c>
      <c r="D59" s="11" t="s">
        <v>50</v>
      </c>
      <c r="F59" s="28" t="s">
        <v>125</v>
      </c>
      <c r="G59" s="29" t="s">
        <v>171</v>
      </c>
      <c r="H59" s="29" t="s">
        <v>170</v>
      </c>
      <c r="I59" s="29" t="s">
        <v>169</v>
      </c>
      <c r="J59" s="29" t="s">
        <v>165</v>
      </c>
      <c r="K59" s="29" t="s">
        <v>166</v>
      </c>
      <c r="L59" s="29" t="s">
        <v>172</v>
      </c>
      <c r="M59" s="29" t="s">
        <v>168</v>
      </c>
      <c r="N59" s="29" t="s">
        <v>167</v>
      </c>
      <c r="O59" s="38"/>
    </row>
    <row r="60" spans="1:15">
      <c r="A60" s="9">
        <v>59</v>
      </c>
      <c r="B60" s="10" t="s">
        <v>114</v>
      </c>
      <c r="C60" s="11" t="s">
        <v>54</v>
      </c>
      <c r="D60" s="11" t="s">
        <v>50</v>
      </c>
      <c r="F60" s="27" t="s">
        <v>3</v>
      </c>
      <c r="G60" s="29" t="s">
        <v>170</v>
      </c>
      <c r="H60" s="29" t="s">
        <v>171</v>
      </c>
      <c r="I60" s="29" t="s">
        <v>165</v>
      </c>
      <c r="J60" s="29" t="s">
        <v>169</v>
      </c>
      <c r="K60" s="29" t="s">
        <v>167</v>
      </c>
      <c r="L60" s="29" t="s">
        <v>168</v>
      </c>
      <c r="M60" s="29" t="s">
        <v>172</v>
      </c>
      <c r="N60" s="29" t="s">
        <v>166</v>
      </c>
      <c r="O60" s="38"/>
    </row>
    <row r="61" spans="1:15">
      <c r="A61" s="9">
        <v>0</v>
      </c>
      <c r="B61" s="10" t="s">
        <v>115</v>
      </c>
      <c r="C61" s="11" t="s">
        <v>82</v>
      </c>
      <c r="D61" s="11" t="s">
        <v>90</v>
      </c>
      <c r="F61" s="27" t="s">
        <v>122</v>
      </c>
      <c r="G61" s="29" t="s">
        <v>172</v>
      </c>
      <c r="H61" s="29" t="s">
        <v>168</v>
      </c>
      <c r="I61" s="29" t="s">
        <v>166</v>
      </c>
      <c r="J61" s="29" t="s">
        <v>167</v>
      </c>
      <c r="K61" s="29" t="s">
        <v>169</v>
      </c>
      <c r="L61" s="29" t="s">
        <v>171</v>
      </c>
      <c r="M61" s="29" t="s">
        <v>170</v>
      </c>
      <c r="N61" s="29" t="s">
        <v>165</v>
      </c>
      <c r="O61" s="38"/>
    </row>
    <row r="62" spans="1:15">
      <c r="A62" s="9">
        <v>1</v>
      </c>
      <c r="B62" s="10" t="s">
        <v>116</v>
      </c>
      <c r="C62" s="11" t="s">
        <v>82</v>
      </c>
      <c r="D62" s="11" t="s">
        <v>90</v>
      </c>
      <c r="F62" s="27" t="s">
        <v>4</v>
      </c>
      <c r="G62" s="29" t="s">
        <v>166</v>
      </c>
      <c r="H62" s="29" t="s">
        <v>167</v>
      </c>
      <c r="I62" s="29" t="s">
        <v>172</v>
      </c>
      <c r="J62" s="29" t="s">
        <v>168</v>
      </c>
      <c r="K62" s="29" t="s">
        <v>171</v>
      </c>
      <c r="L62" s="29" t="s">
        <v>169</v>
      </c>
      <c r="M62" s="29" t="s">
        <v>165</v>
      </c>
      <c r="N62" s="29" t="s">
        <v>170</v>
      </c>
      <c r="O62" s="38"/>
    </row>
    <row r="63" spans="1:15">
      <c r="A63" s="9">
        <v>2</v>
      </c>
      <c r="B63" s="10" t="s">
        <v>117</v>
      </c>
      <c r="C63" s="11" t="s">
        <v>118</v>
      </c>
      <c r="D63" s="11" t="s">
        <v>54</v>
      </c>
      <c r="F63" s="27" t="s">
        <v>123</v>
      </c>
      <c r="G63" s="29" t="s">
        <v>167</v>
      </c>
      <c r="H63" s="29" t="s">
        <v>166</v>
      </c>
      <c r="I63" s="29" t="s">
        <v>168</v>
      </c>
      <c r="J63" s="29" t="s">
        <v>172</v>
      </c>
      <c r="K63" s="29" t="s">
        <v>170</v>
      </c>
      <c r="L63" s="29" t="s">
        <v>165</v>
      </c>
      <c r="M63" s="29" t="s">
        <v>169</v>
      </c>
      <c r="N63" s="29" t="s">
        <v>171</v>
      </c>
      <c r="O63" s="38"/>
    </row>
    <row r="64" spans="1:15">
      <c r="A64" s="9">
        <v>3</v>
      </c>
      <c r="B64" s="10" t="s">
        <v>119</v>
      </c>
      <c r="C64" s="11" t="s">
        <v>118</v>
      </c>
      <c r="D64" s="11" t="s">
        <v>54</v>
      </c>
      <c r="F64" s="27" t="s">
        <v>6</v>
      </c>
      <c r="G64" s="29" t="s">
        <v>168</v>
      </c>
      <c r="H64" s="29" t="s">
        <v>172</v>
      </c>
      <c r="I64" s="29" t="s">
        <v>167</v>
      </c>
      <c r="J64" s="29" t="s">
        <v>166</v>
      </c>
      <c r="K64" s="29" t="s">
        <v>165</v>
      </c>
      <c r="L64" s="29" t="s">
        <v>170</v>
      </c>
      <c r="M64" s="29" t="s">
        <v>171</v>
      </c>
      <c r="N64" s="29" t="s">
        <v>169</v>
      </c>
      <c r="O64" s="38"/>
    </row>
    <row r="65" spans="6:15">
      <c r="O65" s="38"/>
    </row>
    <row r="67" spans="6:15">
      <c r="F67" s="38"/>
      <c r="G67" s="39"/>
      <c r="H67" s="38"/>
      <c r="I67" s="38"/>
      <c r="J67" s="38"/>
      <c r="K67" s="38"/>
      <c r="L67" s="38"/>
      <c r="M67" s="38"/>
      <c r="N67" s="38"/>
    </row>
    <row r="68" spans="6:15">
      <c r="F68" s="38"/>
      <c r="G68" s="40"/>
      <c r="H68" s="40"/>
      <c r="I68" s="40"/>
      <c r="J68" s="40"/>
      <c r="K68" s="40"/>
      <c r="L68" s="40"/>
      <c r="M68" s="40"/>
      <c r="N68" s="40"/>
    </row>
    <row r="69" spans="6:15">
      <c r="F69" s="38"/>
      <c r="G69" s="40"/>
      <c r="H69" s="40"/>
      <c r="I69" s="40"/>
      <c r="J69" s="40"/>
      <c r="K69" s="40"/>
      <c r="L69" s="40"/>
      <c r="M69" s="40"/>
      <c r="N69" s="40"/>
    </row>
    <row r="70" spans="6:15">
      <c r="F70" s="38"/>
      <c r="G70" s="40"/>
      <c r="H70" s="40"/>
      <c r="I70" s="40"/>
      <c r="J70" s="40"/>
      <c r="K70" s="40"/>
      <c r="L70" s="40"/>
      <c r="M70" s="40"/>
      <c r="N70" s="40"/>
    </row>
    <row r="71" spans="6:15">
      <c r="F71" s="38"/>
      <c r="G71" s="40"/>
      <c r="H71" s="40"/>
      <c r="I71" s="40"/>
      <c r="J71" s="40"/>
      <c r="K71" s="40"/>
      <c r="L71" s="40"/>
      <c r="M71" s="40"/>
      <c r="N71" s="40"/>
    </row>
    <row r="72" spans="6:15">
      <c r="F72" s="24"/>
      <c r="G72" s="40"/>
      <c r="H72" s="40"/>
      <c r="I72" s="40"/>
      <c r="J72" s="40"/>
      <c r="K72" s="40"/>
      <c r="L72" s="40"/>
      <c r="M72" s="40"/>
      <c r="N72" s="40"/>
    </row>
    <row r="73" spans="6:15">
      <c r="F73" s="41"/>
      <c r="G73" s="40"/>
      <c r="H73" s="40"/>
      <c r="I73" s="40"/>
      <c r="J73" s="40"/>
      <c r="K73" s="40"/>
      <c r="L73" s="40"/>
      <c r="M73" s="40"/>
      <c r="N73" s="40"/>
    </row>
    <row r="74" spans="6:15">
      <c r="F74" s="41"/>
      <c r="G74" s="40"/>
      <c r="H74" s="40"/>
      <c r="I74" s="40"/>
      <c r="J74" s="40"/>
      <c r="K74" s="40"/>
      <c r="L74" s="40"/>
      <c r="M74" s="40"/>
      <c r="N74" s="40"/>
    </row>
    <row r="75" spans="6:15">
      <c r="F75" s="41"/>
      <c r="G75" s="40"/>
      <c r="H75" s="40"/>
      <c r="I75" s="40"/>
      <c r="J75" s="40"/>
      <c r="K75" s="40"/>
      <c r="L75" s="40"/>
      <c r="M75" s="40"/>
      <c r="N75" s="40"/>
    </row>
    <row r="76" spans="6:15">
      <c r="F76" s="25"/>
    </row>
    <row r="77" spans="6:15">
      <c r="F77" s="25"/>
    </row>
    <row r="78" spans="6:15">
      <c r="F78" s="25"/>
    </row>
    <row r="79" spans="6:15">
      <c r="F79" s="25"/>
    </row>
  </sheetData>
  <sheetProtection password="E93D" sheet="1" objects="1" scenarios="1" formatColumns="0" formatRows="0"/>
  <phoneticPr fontId="2" type="noConversion"/>
  <pageMargins left="0.63" right="0.64" top="1" bottom="1" header="0.5" footer="0.16"/>
  <pageSetup paperSize="9" orientation="landscape" r:id="rId1"/>
  <headerFooter alignWithMargins="0">
    <oddFooter>&amp;L&amp;9&amp;F-&amp;A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60"/>
  <sheetViews>
    <sheetView showGridLines="0" tabSelected="1" zoomScaleNormal="150" workbookViewId="0">
      <selection activeCell="A31" sqref="A31:G31"/>
    </sheetView>
  </sheetViews>
  <sheetFormatPr baseColWidth="10" defaultColWidth="9.140625" defaultRowHeight="16"/>
  <cols>
    <col min="1" max="1" width="18.140625" style="1" bestFit="1" customWidth="1"/>
    <col min="2" max="2" width="25.140625" style="1" customWidth="1"/>
    <col min="3" max="3" width="28.7109375" style="1" bestFit="1" customWidth="1"/>
    <col min="4" max="4" width="19" style="1" bestFit="1" customWidth="1"/>
    <col min="5" max="5" width="24.42578125" style="1" customWidth="1"/>
    <col min="6" max="6" width="14.5703125" style="1" customWidth="1"/>
    <col min="7" max="7" width="8.140625" style="1" hidden="1" customWidth="1"/>
    <col min="8" max="8" width="8.140625" style="1" customWidth="1"/>
    <col min="9" max="9" width="4.85546875" style="1" customWidth="1"/>
    <col min="10" max="10" width="9.85546875" style="1" customWidth="1"/>
    <col min="11" max="14" width="10.7109375" style="1" bestFit="1" customWidth="1"/>
    <col min="15" max="15" width="9.140625" style="1"/>
    <col min="16" max="16" width="6" style="1" customWidth="1"/>
    <col min="17" max="17" width="2.5703125" style="1" customWidth="1"/>
    <col min="18" max="18" width="15.140625" style="1" bestFit="1" customWidth="1"/>
    <col min="19" max="19" width="40" style="1" bestFit="1" customWidth="1"/>
    <col min="20" max="16384" width="9.140625" style="1"/>
  </cols>
  <sheetData>
    <row r="1" spans="1:9" ht="18">
      <c r="A1" s="59" t="s">
        <v>189</v>
      </c>
      <c r="B1" s="59"/>
      <c r="C1" s="59"/>
      <c r="D1" s="59"/>
      <c r="E1" s="59"/>
    </row>
    <row r="3" spans="1:9">
      <c r="A3" s="1" t="s">
        <v>0</v>
      </c>
      <c r="B3" s="58" t="s">
        <v>227</v>
      </c>
      <c r="D3" s="1" t="s">
        <v>178</v>
      </c>
      <c r="G3" s="32">
        <v>1</v>
      </c>
    </row>
    <row r="4" spans="1:9">
      <c r="A4" s="1" t="s">
        <v>120</v>
      </c>
      <c r="B4" s="58">
        <v>1975</v>
      </c>
      <c r="D4" s="14" t="s">
        <v>173</v>
      </c>
      <c r="E4" s="21" t="str">
        <f>VLOOKUP('Bang tra'!$B$1,'Bang tra'!$A$5:$D$64,2,0)</f>
        <v>Ất Mão</v>
      </c>
      <c r="G4" s="2" t="s">
        <v>4</v>
      </c>
    </row>
    <row r="5" spans="1:9">
      <c r="A5" s="1" t="s">
        <v>175</v>
      </c>
      <c r="B5" s="58">
        <f ca="1">E5</f>
        <v>47</v>
      </c>
      <c r="D5" s="1" t="s">
        <v>174</v>
      </c>
      <c r="E5" s="36">
        <f ca="1">1+(YEAR(NOW())-$B$4)</f>
        <v>47</v>
      </c>
      <c r="G5" s="2" t="s">
        <v>150</v>
      </c>
    </row>
    <row r="6" spans="1:9">
      <c r="A6" s="13" t="s">
        <v>1</v>
      </c>
      <c r="B6" s="21" t="str">
        <f>VLOOKUP('Bang tra'!$B$1,'Bang tra'!$A$5:$D$64,3,0)</f>
        <v>Đại Khe Thủy</v>
      </c>
      <c r="D6" s="13" t="s">
        <v>2</v>
      </c>
      <c r="E6" s="21" t="str">
        <f>VLOOKUP('Bang tra'!$B$1,'Bang tra'!$A$5:$D$64,4,0)</f>
        <v>Sơn Hạ Hoả</v>
      </c>
      <c r="I6" s="2"/>
    </row>
    <row r="7" spans="1:9">
      <c r="A7" s="1" t="s">
        <v>151</v>
      </c>
      <c r="B7" s="22" t="str">
        <f>IF($G$3=1,VLOOKUP('Bang tra'!$Q$2,'Bang tra'!$P$4:$R$12,2,0),VLOOKUP('Bang tra'!$R$2,'Bang tra'!$P$4:$R$12,3,0))</f>
        <v>Đoài</v>
      </c>
      <c r="D7" s="1" t="s">
        <v>152</v>
      </c>
      <c r="E7" s="37" t="str">
        <f ca="1">VLOOKUP(MOD(YEAR(NOW()),60),'Bang tra'!$A$5:$D$64,2,0)</f>
        <v>Tân Sửu</v>
      </c>
      <c r="F7" s="19"/>
      <c r="I7" s="2"/>
    </row>
    <row r="8" spans="1:9">
      <c r="B8" s="22"/>
      <c r="I8" s="2"/>
    </row>
    <row r="9" spans="1:9">
      <c r="A9" s="19" t="s">
        <v>176</v>
      </c>
      <c r="E9" s="19" t="s">
        <v>197</v>
      </c>
    </row>
    <row r="10" spans="1:9">
      <c r="A10" s="1" t="s">
        <v>153</v>
      </c>
      <c r="B10" s="33" t="str">
        <f>HLOOKUP($B$7,'Bang tra'!$G$45:$N$53,2,0)</f>
        <v>Sinh khí</v>
      </c>
      <c r="C10" s="30" t="str">
        <f>HLOOKUP($B$7,'Bang tra'!$G$56:$N$64,2,0)</f>
        <v>Tham lang, mộc, cát</v>
      </c>
      <c r="E10" s="46" t="s">
        <v>35</v>
      </c>
    </row>
    <row r="11" spans="1:9">
      <c r="A11" s="1" t="s">
        <v>154</v>
      </c>
      <c r="B11" s="33" t="str">
        <f>HLOOKUP($B$7,'Bang tra'!$G$45:$N$53,3,0)</f>
        <v>Hoạ hại</v>
      </c>
      <c r="C11" s="30" t="str">
        <f>HLOOKUP($B$7,'Bang tra'!$G$56:$N$64,3,0)</f>
        <v>Lộc tồn, thổ, hung</v>
      </c>
      <c r="E11" s="46" t="s">
        <v>45</v>
      </c>
    </row>
    <row r="12" spans="1:9">
      <c r="A12" s="1" t="s">
        <v>155</v>
      </c>
      <c r="B12" s="33" t="str">
        <f>HLOOKUP($B$7,'Bang tra'!$G$45:$N$53,4,0)</f>
        <v>Phúc đức</v>
      </c>
      <c r="C12" s="30" t="str">
        <f>HLOOKUP($B$7,'Bang tra'!$G$56:$N$64,4,0)</f>
        <v>Vũ khúc, kim, cát</v>
      </c>
      <c r="E12" s="46" t="s">
        <v>32</v>
      </c>
    </row>
    <row r="13" spans="1:9">
      <c r="A13" s="1" t="s">
        <v>156</v>
      </c>
      <c r="B13" s="33" t="str">
        <f>HLOOKUP($B$7,'Bang tra'!$G$45:$N$53,5,0)</f>
        <v>Tuyệt mạng</v>
      </c>
      <c r="C13" s="30" t="str">
        <f>HLOOKUP($B$7,'Bang tra'!$G$56:$N$64,5,0)</f>
        <v>Phá quân, kim, hung</v>
      </c>
      <c r="E13" s="46" t="s">
        <v>27</v>
      </c>
    </row>
    <row r="14" spans="1:9">
      <c r="A14" s="1" t="s">
        <v>157</v>
      </c>
      <c r="B14" s="33" t="str">
        <f>HLOOKUP($B$7,'Bang tra'!$G$45:$N$53,6,0)</f>
        <v>Lục sát</v>
      </c>
      <c r="C14" s="30" t="str">
        <f>HLOOKUP($B$7,'Bang tra'!$G$56:$N$64,6,0)</f>
        <v>Văn khúc, thủy, hung</v>
      </c>
      <c r="E14" s="46" t="s">
        <v>22</v>
      </c>
    </row>
    <row r="15" spans="1:9">
      <c r="A15" s="1" t="s">
        <v>158</v>
      </c>
      <c r="B15" s="33" t="str">
        <f>HLOOKUP($B$7,'Bang tra'!$G$45:$N$53,7,0)</f>
        <v>Ngũ quỷ</v>
      </c>
      <c r="C15" s="30" t="str">
        <f>HLOOKUP($B$7,'Bang tra'!$G$56:$N$64,7,0)</f>
        <v>Liêm trinh, hỏa, hung</v>
      </c>
      <c r="E15" s="46" t="s">
        <v>34</v>
      </c>
    </row>
    <row r="16" spans="1:9">
      <c r="A16" s="1" t="s">
        <v>159</v>
      </c>
      <c r="B16" s="33" t="str">
        <f>HLOOKUP($B$7,'Bang tra'!$G$45:$N$53,8,0)</f>
        <v>Thiên y</v>
      </c>
      <c r="C16" s="30" t="str">
        <f>HLOOKUP($B$7,'Bang tra'!$G$56:$N$64,8,0)</f>
        <v>Cự môn, thổ, cát</v>
      </c>
      <c r="E16" s="46" t="s">
        <v>23</v>
      </c>
      <c r="G16" s="35"/>
      <c r="H16" s="35"/>
      <c r="I16" s="35"/>
    </row>
    <row r="17" spans="1:9">
      <c r="A17" s="1" t="s">
        <v>160</v>
      </c>
      <c r="B17" s="33" t="str">
        <f>HLOOKUP($B$7,'Bang tra'!$G$45:$N$53,9,0)</f>
        <v>Phục vị</v>
      </c>
      <c r="C17" s="30" t="str">
        <f>HLOOKUP($B$7,'Bang tra'!$G$56:$N$64,9,0)</f>
        <v>Phụ bật, thủy, cát</v>
      </c>
      <c r="E17" s="46" t="s">
        <v>39</v>
      </c>
      <c r="G17" s="34"/>
      <c r="H17" s="34"/>
      <c r="I17" s="34"/>
    </row>
    <row r="18" spans="1:9">
      <c r="G18" s="35"/>
      <c r="H18" s="35"/>
      <c r="I18" s="35"/>
    </row>
    <row r="19" spans="1:9">
      <c r="A19" s="19" t="s">
        <v>177</v>
      </c>
      <c r="G19" s="35"/>
      <c r="H19" s="35"/>
      <c r="I19" s="35"/>
    </row>
    <row r="20" spans="1:9">
      <c r="A20" s="1" t="s">
        <v>162</v>
      </c>
      <c r="B20" s="23" t="str">
        <f ca="1">IF(OR('Bang tra'!$G$4=1,'Bang tra'!$G$4=3,'Bang tra'!$G$4=6,'Bang tra'!$G$4=8),VLOOKUP('Bang tra'!$G$4,'Bang tra'!$G$5:$I$8,2,0),"Không phạm Kim Lâu")</f>
        <v>Không phạm Kim Lâu</v>
      </c>
      <c r="C20" s="20" t="str">
        <f ca="1">IF(OR('Bang tra'!$G$4=1,'Bang tra'!$G$4=3,'Bang tra'!$G$4=6,'Bang tra'!$G$4=8),VLOOKUP('Bang tra'!$G$4,'Bang tra'!$G$5:$I$8,3,0),"Tốt, có thể làm")</f>
        <v>Tốt, có thể làm</v>
      </c>
      <c r="G20" s="35"/>
      <c r="H20" s="35"/>
      <c r="I20" s="35"/>
    </row>
    <row r="21" spans="1:9">
      <c r="A21" s="1" t="s">
        <v>121</v>
      </c>
      <c r="B21" s="23" t="str">
        <f ca="1">VLOOKUP('Bang tra'!$G$11,'Bang tra'!$G$12:$I$17,2,0)</f>
        <v>Thọ tử</v>
      </c>
      <c r="C21" s="20" t="str">
        <f ca="1">VLOOKUP('Bang tra'!$G$11,'Bang tra'!$G$12:$I$19,3,0)</f>
        <v>Trong nhà chia rẽ, lâm vào cảnh tử biệt sinh ly</v>
      </c>
      <c r="G21" s="35"/>
      <c r="H21" s="35"/>
      <c r="I21" s="35"/>
    </row>
    <row r="22" spans="1:9">
      <c r="E22" s="35"/>
      <c r="F22" s="35"/>
      <c r="G22" s="35"/>
      <c r="H22" s="35"/>
      <c r="I22" s="35"/>
    </row>
    <row r="23" spans="1:9">
      <c r="A23" s="19" t="s">
        <v>179</v>
      </c>
      <c r="E23" s="35"/>
      <c r="F23" s="35"/>
      <c r="G23" s="35"/>
      <c r="H23" s="35"/>
      <c r="I23" s="35"/>
    </row>
    <row r="24" spans="1:9">
      <c r="A24" s="31" t="s">
        <v>180</v>
      </c>
      <c r="E24" s="35"/>
      <c r="F24" s="35"/>
      <c r="G24" s="35"/>
      <c r="H24" s="35"/>
      <c r="I24" s="35"/>
    </row>
    <row r="25" spans="1:9">
      <c r="A25" s="31" t="s">
        <v>181</v>
      </c>
      <c r="E25" s="35"/>
      <c r="F25" s="35"/>
      <c r="G25" s="35"/>
      <c r="H25" s="35"/>
      <c r="I25" s="35"/>
    </row>
    <row r="26" spans="1:9">
      <c r="A26" s="31" t="s">
        <v>182</v>
      </c>
      <c r="E26" s="35"/>
      <c r="F26" s="35"/>
      <c r="G26" s="35"/>
      <c r="H26" s="35"/>
      <c r="I26" s="35"/>
    </row>
    <row r="27" spans="1:9">
      <c r="A27" s="31" t="s">
        <v>183</v>
      </c>
      <c r="E27" s="35"/>
      <c r="F27" s="35"/>
      <c r="G27" s="35"/>
      <c r="H27" s="35"/>
      <c r="I27" s="35"/>
    </row>
    <row r="28" spans="1:9">
      <c r="E28" s="35"/>
      <c r="F28" s="35"/>
      <c r="G28" s="35"/>
      <c r="H28" s="35"/>
      <c r="I28" s="35"/>
    </row>
    <row r="29" spans="1:9">
      <c r="E29" s="35"/>
      <c r="F29" s="35"/>
      <c r="G29" s="35"/>
      <c r="H29" s="35"/>
      <c r="I29" s="35"/>
    </row>
    <row r="30" spans="1:9">
      <c r="E30" s="35"/>
      <c r="F30" s="35"/>
      <c r="G30" s="35"/>
      <c r="H30" s="35"/>
      <c r="I30" s="35"/>
    </row>
    <row r="31" spans="1:9">
      <c r="A31" s="60" t="s">
        <v>226</v>
      </c>
      <c r="B31" s="60"/>
      <c r="C31" s="60"/>
      <c r="D31" s="60"/>
      <c r="E31" s="60"/>
      <c r="F31" s="60"/>
      <c r="G31" s="60"/>
      <c r="I31" s="2"/>
    </row>
    <row r="32" spans="1:9">
      <c r="I32" s="2"/>
    </row>
    <row r="33" spans="3:9">
      <c r="I33" s="2"/>
    </row>
    <row r="34" spans="3:9">
      <c r="C34" s="12"/>
      <c r="D34" s="12"/>
      <c r="I34" s="2"/>
    </row>
    <row r="35" spans="3:9">
      <c r="C35" s="12"/>
      <c r="D35" s="12"/>
      <c r="I35" s="2"/>
    </row>
    <row r="36" spans="3:9">
      <c r="C36" s="12"/>
      <c r="D36" s="12"/>
      <c r="I36" s="2"/>
    </row>
    <row r="37" spans="3:9">
      <c r="C37" s="12"/>
      <c r="D37" s="12"/>
      <c r="I37" s="2"/>
    </row>
    <row r="38" spans="3:9">
      <c r="C38" s="12"/>
      <c r="D38" s="12"/>
      <c r="I38" s="2"/>
    </row>
    <row r="39" spans="3:9">
      <c r="C39" s="2"/>
      <c r="D39" s="2"/>
      <c r="I39" s="2"/>
    </row>
    <row r="40" spans="3:9">
      <c r="I40" s="2"/>
    </row>
    <row r="41" spans="3:9">
      <c r="I41" s="2"/>
    </row>
    <row r="42" spans="3:9">
      <c r="I42" s="2"/>
    </row>
    <row r="43" spans="3:9">
      <c r="I43" s="2"/>
    </row>
    <row r="44" spans="3:9">
      <c r="I44" s="2"/>
    </row>
    <row r="45" spans="3:9">
      <c r="I45" s="2"/>
    </row>
    <row r="46" spans="3:9">
      <c r="I46" s="2"/>
    </row>
    <row r="47" spans="3:9">
      <c r="I47" s="2"/>
    </row>
    <row r="48" spans="3:9">
      <c r="I48" s="2"/>
    </row>
    <row r="49" spans="9:9">
      <c r="I49" s="2"/>
    </row>
    <row r="50" spans="9:9">
      <c r="I50" s="2"/>
    </row>
    <row r="51" spans="9:9">
      <c r="I51" s="2"/>
    </row>
    <row r="52" spans="9:9">
      <c r="I52" s="2"/>
    </row>
    <row r="53" spans="9:9">
      <c r="I53" s="2"/>
    </row>
    <row r="54" spans="9:9">
      <c r="I54" s="2"/>
    </row>
    <row r="55" spans="9:9">
      <c r="I55" s="2"/>
    </row>
    <row r="56" spans="9:9">
      <c r="I56" s="2"/>
    </row>
    <row r="57" spans="9:9">
      <c r="I57" s="2"/>
    </row>
    <row r="58" spans="9:9">
      <c r="I58" s="2"/>
    </row>
    <row r="59" spans="9:9">
      <c r="I59" s="2"/>
    </row>
    <row r="60" spans="9:9">
      <c r="I60" s="2"/>
    </row>
  </sheetData>
  <sheetProtection password="E93D" sheet="1" objects="1" scenarios="1" formatColumns="0"/>
  <mergeCells count="2">
    <mergeCell ref="A1:E1"/>
    <mergeCell ref="A31:G31"/>
  </mergeCells>
  <phoneticPr fontId="2" type="noConversion"/>
  <hyperlinks>
    <hyperlink ref="A31" r:id="rId1" display="© 2008 - Vũ Hữu Khôi - http://www.dichly.net.tf" xr:uid="{00000000-0004-0000-0900-000000000000}"/>
    <hyperlink ref="A31:G31" r:id="rId2" display="© 2008 - Vũ Hữu Khôi - http://www.khoi.name.vn" xr:uid="{00000000-0004-0000-0900-000001000000}"/>
    <hyperlink ref="E10" location="Càn!A1" display="Càn" xr:uid="{00000000-0004-0000-0900-000002000000}"/>
    <hyperlink ref="E11" location="Khảm!A1" display="Khảm" xr:uid="{00000000-0004-0000-0900-000003000000}"/>
    <hyperlink ref="E12" location="Cấn!A1" display="Cấn" xr:uid="{00000000-0004-0000-0900-000004000000}"/>
    <hyperlink ref="E13" location="Chấn!A1" display="Chấn" xr:uid="{00000000-0004-0000-0900-000005000000}"/>
    <hyperlink ref="E14" location="Tốn!A1" display="Tốn" xr:uid="{00000000-0004-0000-0900-000006000000}"/>
    <hyperlink ref="E16" location="Khôn!A1" display="Khôn" xr:uid="{00000000-0004-0000-0900-000007000000}"/>
    <hyperlink ref="E17" location="Đoài!A1" display="Đoài" xr:uid="{00000000-0004-0000-0900-000008000000}"/>
    <hyperlink ref="E15" location="Ly!A1" display="Ly" xr:uid="{00000000-0004-0000-0900-000009000000}"/>
  </hyperlinks>
  <printOptions horizontalCentered="1"/>
  <pageMargins left="0.51" right="0.34" top="0.7" bottom="0.6" header="0.39370078740157483" footer="0.15748031496062992"/>
  <pageSetup paperSize="9" orientation="landscape" r:id="rId3"/>
  <headerFooter alignWithMargins="0">
    <oddFooter>&amp;L&amp;9&amp;F-&amp;A</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9" r:id="rId6" name="Drop Down 5">
              <controlPr defaultSize="0" autoLine="0" autoPict="0">
                <anchor moveWithCells="1">
                  <from>
                    <xdr:col>3</xdr:col>
                    <xdr:colOff>1257300</xdr:colOff>
                    <xdr:row>1</xdr:row>
                    <xdr:rowOff>177800</xdr:rowOff>
                  </from>
                  <to>
                    <xdr:col>4</xdr:col>
                    <xdr:colOff>584200</xdr:colOff>
                    <xdr:row>3</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0"/>
  <sheetViews>
    <sheetView showGridLines="0" workbookViewId="0">
      <selection activeCell="B6" sqref="B6"/>
    </sheetView>
  </sheetViews>
  <sheetFormatPr baseColWidth="10" defaultColWidth="9.140625" defaultRowHeight="16"/>
  <cols>
    <col min="1" max="1" width="18.140625" style="1" bestFit="1" customWidth="1"/>
    <col min="2" max="2" width="25.140625" style="1" customWidth="1"/>
    <col min="3" max="3" width="28.7109375" style="1" bestFit="1" customWidth="1"/>
    <col min="4" max="4" width="19" style="1" bestFit="1" customWidth="1"/>
    <col min="5" max="5" width="24.42578125" style="1" customWidth="1"/>
    <col min="6" max="6" width="9.7109375" style="1" customWidth="1"/>
    <col min="7" max="7" width="8.140625" style="1" hidden="1" customWidth="1"/>
    <col min="8" max="8" width="8.140625" style="1" customWidth="1"/>
    <col min="9" max="9" width="7.28515625" style="1" customWidth="1"/>
    <col min="10" max="10" width="9.85546875" style="1" customWidth="1"/>
    <col min="11" max="14" width="10.7109375" style="1" bestFit="1" customWidth="1"/>
    <col min="15" max="15" width="9.140625" style="1"/>
    <col min="16" max="16" width="6" style="1" customWidth="1"/>
    <col min="17" max="17" width="2.5703125" style="1" customWidth="1"/>
    <col min="18" max="18" width="15.140625" style="1" bestFit="1" customWidth="1"/>
    <col min="19" max="19" width="40" style="1" bestFit="1" customWidth="1"/>
    <col min="20" max="16384" width="9.140625" style="1"/>
  </cols>
  <sheetData>
    <row r="1" spans="1:9" ht="18">
      <c r="A1" s="59" t="s">
        <v>188</v>
      </c>
      <c r="B1" s="59"/>
      <c r="C1" s="59"/>
      <c r="D1" s="59"/>
      <c r="E1" s="59"/>
    </row>
    <row r="3" spans="1:9">
      <c r="A3" s="1" t="s">
        <v>0</v>
      </c>
      <c r="B3" s="49" t="str">
        <f>'Bát trạch Minh Cảnh'!B3</f>
        <v>Nguyễn Văn A</v>
      </c>
      <c r="D3" s="1" t="s">
        <v>178</v>
      </c>
      <c r="G3" s="32">
        <v>1</v>
      </c>
    </row>
    <row r="4" spans="1:9">
      <c r="A4" s="1" t="s">
        <v>120</v>
      </c>
      <c r="B4" s="49">
        <f>'Bát trạch Minh Cảnh'!B4</f>
        <v>1975</v>
      </c>
      <c r="D4" s="14" t="s">
        <v>173</v>
      </c>
      <c r="E4" s="21" t="str">
        <f>VLOOKUP('Bang tra'!$C$1,'Bang tra'!$A$5:$D$64,2,0)</f>
        <v>Ất Mão</v>
      </c>
      <c r="G4" s="2" t="s">
        <v>4</v>
      </c>
    </row>
    <row r="5" spans="1:9">
      <c r="A5" s="1" t="s">
        <v>175</v>
      </c>
      <c r="B5" s="49">
        <f ca="1">'Bát trạch Minh Cảnh'!B5</f>
        <v>47</v>
      </c>
      <c r="D5" s="1" t="s">
        <v>174</v>
      </c>
      <c r="E5" s="36">
        <f ca="1">1+(YEAR(NOW())-$B$4)</f>
        <v>47</v>
      </c>
      <c r="G5" s="2" t="s">
        <v>150</v>
      </c>
    </row>
    <row r="6" spans="1:9">
      <c r="A6" s="13" t="s">
        <v>1</v>
      </c>
      <c r="B6" s="21" t="str">
        <f>VLOOKUP('Bang tra'!$B$1,'Bang tra'!$A$5:$D$64,3,0)</f>
        <v>Đại Khe Thủy</v>
      </c>
      <c r="D6" s="13" t="s">
        <v>2</v>
      </c>
      <c r="E6" s="21" t="str">
        <f>VLOOKUP('Bang tra'!$B$1,'Bang tra'!$A$5:$D$64,4,0)</f>
        <v>Sơn Hạ Hoả</v>
      </c>
      <c r="I6" s="2"/>
    </row>
    <row r="7" spans="1:9">
      <c r="A7" s="1" t="s">
        <v>151</v>
      </c>
      <c r="B7" s="22" t="str">
        <f>IF($G$3=1,VLOOKUP('Bang tra'!$Q$15,'Bang tra'!$P$17:$R$25,2,0),VLOOKUP('Bang tra'!$R$15,'Bang tra'!$P$17:$R$25,3,0))</f>
        <v>Ly</v>
      </c>
      <c r="D7" s="1" t="s">
        <v>152</v>
      </c>
      <c r="E7" s="37" t="str">
        <f ca="1">VLOOKUP(MOD(YEAR(NOW()),60),'Bang tra'!$A$5:$D$64,2,0)</f>
        <v>Tân Sửu</v>
      </c>
      <c r="F7" s="19"/>
      <c r="I7" s="2"/>
    </row>
    <row r="8" spans="1:9">
      <c r="B8" s="22"/>
      <c r="I8" s="2"/>
    </row>
    <row r="9" spans="1:9">
      <c r="A9" s="19" t="s">
        <v>176</v>
      </c>
    </row>
    <row r="10" spans="1:9">
      <c r="A10" s="1" t="s">
        <v>153</v>
      </c>
      <c r="B10" s="33" t="str">
        <f>HLOOKUP($B$7,'Bang tra'!$G$22:$N$30,2,0)</f>
        <v>Tuyệt mạng</v>
      </c>
      <c r="C10" s="30" t="str">
        <f>HLOOKUP($B$7,'Bang tra'!$G$33:$N$41,2,0)</f>
        <v>Phá quân, kim, hung</v>
      </c>
      <c r="E10" s="48"/>
    </row>
    <row r="11" spans="1:9">
      <c r="A11" s="1" t="s">
        <v>154</v>
      </c>
      <c r="B11" s="33" t="str">
        <f>HLOOKUP($B$7,'Bang tra'!$G$22:$N$30,3,0)</f>
        <v>Phúc đức</v>
      </c>
      <c r="C11" s="30" t="str">
        <f>HLOOKUP($B$7,'Bang tra'!$G$33:$N$41,3,0)</f>
        <v>Vũ khúc, kim, cát</v>
      </c>
      <c r="E11" s="48"/>
    </row>
    <row r="12" spans="1:9">
      <c r="A12" s="1" t="s">
        <v>155</v>
      </c>
      <c r="B12" s="33" t="str">
        <f>HLOOKUP($B$7,'Bang tra'!$G$22:$N$30,4,0)</f>
        <v>Hoạ hại</v>
      </c>
      <c r="C12" s="30" t="str">
        <f>HLOOKUP($B$7,'Bang tra'!$G$33:$N$41,4,0)</f>
        <v>Lộc tồn, thổ, hung</v>
      </c>
      <c r="E12" s="48"/>
    </row>
    <row r="13" spans="1:9">
      <c r="A13" s="1" t="s">
        <v>156</v>
      </c>
      <c r="B13" s="33" t="str">
        <f>HLOOKUP($B$7,'Bang tra'!$G$22:$N$30,5,0)</f>
        <v>Sinh khí</v>
      </c>
      <c r="C13" s="30" t="str">
        <f>HLOOKUP($B$7,'Bang tra'!$G$33:$N$41,5,0)</f>
        <v>Tham lang, mộc, cát</v>
      </c>
      <c r="E13" s="48"/>
    </row>
    <row r="14" spans="1:9">
      <c r="A14" s="1" t="s">
        <v>157</v>
      </c>
      <c r="B14" s="33" t="str">
        <f>HLOOKUP($B$7,'Bang tra'!$G$22:$N$30,6,0)</f>
        <v>Lục sát</v>
      </c>
      <c r="C14" s="30" t="str">
        <f>HLOOKUP($B$7,'Bang tra'!$G$33:$N$41,6,0)</f>
        <v>Văn khúc, thủy, hung</v>
      </c>
      <c r="E14" s="48"/>
    </row>
    <row r="15" spans="1:9">
      <c r="A15" s="1" t="s">
        <v>158</v>
      </c>
      <c r="B15" s="33" t="str">
        <f>HLOOKUP($B$7,'Bang tra'!$G$22:$N$30,7,0)</f>
        <v>Phục vị</v>
      </c>
      <c r="C15" s="30" t="str">
        <f>HLOOKUP($B$7,'Bang tra'!$G$33:$N$41,7,0)</f>
        <v>Phụ bật, thủy, cát</v>
      </c>
      <c r="E15" s="48"/>
    </row>
    <row r="16" spans="1:9">
      <c r="A16" s="1" t="s">
        <v>159</v>
      </c>
      <c r="B16" s="33" t="str">
        <f>HLOOKUP($B$7,'Bang tra'!$G$22:$N$30,8,0)</f>
        <v>Thiên y</v>
      </c>
      <c r="C16" s="30" t="str">
        <f>HLOOKUP($B$7,'Bang tra'!$G$33:$N$41,8,0)</f>
        <v>Cự môn, thổ, cát</v>
      </c>
      <c r="E16" s="48"/>
    </row>
    <row r="17" spans="1:9">
      <c r="A17" s="1" t="s">
        <v>160</v>
      </c>
      <c r="B17" s="33" t="str">
        <f>HLOOKUP($B$7,'Bang tra'!$G$22:$N$30,9,0)</f>
        <v>Ngũ quỷ</v>
      </c>
      <c r="C17" s="30" t="str">
        <f>HLOOKUP($B$7,'Bang tra'!$G$33:$N$41,9,0)</f>
        <v>Liêm trinh, hỏa, hung</v>
      </c>
      <c r="E17" s="48"/>
    </row>
    <row r="19" spans="1:9">
      <c r="A19" s="19" t="s">
        <v>177</v>
      </c>
    </row>
    <row r="20" spans="1:9">
      <c r="A20" s="1" t="s">
        <v>162</v>
      </c>
      <c r="B20" s="23" t="str">
        <f ca="1">IF(OR('Bang tra'!$H$4=1,'Bang tra'!$H$4=3,'Bang tra'!$H$4=6,'Bang tra'!$H$4=8),VLOOKUP('Bang tra'!$H$4,'Bang tra'!$G$5:$I$8,2,0),"Không phạm Kim Lâu")</f>
        <v>Không phạm Kim Lâu</v>
      </c>
      <c r="C20" s="20" t="str">
        <f ca="1">IF(OR('Bang tra'!$G$4=1,'Bang tra'!$G$4=3,'Bang tra'!$G$4=6,'Bang tra'!$G$4=8),VLOOKUP('Bang tra'!$G$4,'Bang tra'!$G$5:$I$8,3,0),"Tốt, có thể làm")</f>
        <v>Tốt, có thể làm</v>
      </c>
    </row>
    <row r="21" spans="1:9">
      <c r="A21" s="1" t="s">
        <v>121</v>
      </c>
      <c r="B21" s="23" t="str">
        <f ca="1">VLOOKUP('Bang tra'!$H$11,'Bang tra'!$G$12:$I$17,2,0)</f>
        <v>Thọ tử</v>
      </c>
      <c r="C21" s="20" t="str">
        <f ca="1">VLOOKUP('Bang tra'!$G$11,'Bang tra'!$G$12:$I$19,3,0)</f>
        <v>Trong nhà chia rẽ, lâm vào cảnh tử biệt sinh ly</v>
      </c>
    </row>
    <row r="23" spans="1:9">
      <c r="A23" s="19" t="s">
        <v>179</v>
      </c>
    </row>
    <row r="24" spans="1:9">
      <c r="A24" s="31" t="s">
        <v>180</v>
      </c>
      <c r="E24" s="35"/>
      <c r="F24" s="35"/>
      <c r="G24" s="35"/>
      <c r="H24" s="35"/>
      <c r="I24" s="35"/>
    </row>
    <row r="25" spans="1:9">
      <c r="A25" s="31" t="s">
        <v>181</v>
      </c>
      <c r="E25" s="35"/>
      <c r="F25" s="35"/>
      <c r="G25" s="35"/>
      <c r="H25" s="35"/>
      <c r="I25" s="35"/>
    </row>
    <row r="26" spans="1:9">
      <c r="A26" s="31" t="s">
        <v>182</v>
      </c>
      <c r="E26" s="35"/>
      <c r="F26" s="35"/>
      <c r="G26" s="35"/>
      <c r="H26" s="35"/>
      <c r="I26" s="35"/>
    </row>
    <row r="27" spans="1:9">
      <c r="A27" s="31" t="s">
        <v>183</v>
      </c>
      <c r="E27" s="35"/>
      <c r="F27" s="35"/>
      <c r="G27" s="35"/>
      <c r="H27" s="35"/>
      <c r="I27" s="35"/>
    </row>
    <row r="28" spans="1:9">
      <c r="E28" s="35"/>
      <c r="F28" s="35"/>
      <c r="G28" s="35"/>
      <c r="H28" s="35"/>
      <c r="I28" s="35"/>
    </row>
    <row r="29" spans="1:9">
      <c r="E29" s="35"/>
      <c r="F29" s="35"/>
      <c r="G29" s="35"/>
      <c r="H29" s="35"/>
      <c r="I29" s="35"/>
    </row>
    <row r="30" spans="1:9">
      <c r="E30" s="35"/>
      <c r="F30" s="35"/>
      <c r="G30" s="35"/>
      <c r="H30" s="35"/>
      <c r="I30" s="35"/>
    </row>
    <row r="31" spans="1:9">
      <c r="A31" s="61" t="s">
        <v>164</v>
      </c>
      <c r="B31" s="61"/>
      <c r="C31" s="61"/>
      <c r="D31" s="61"/>
      <c r="E31" s="61"/>
      <c r="F31" s="61"/>
      <c r="G31" s="61"/>
      <c r="I31" s="2"/>
    </row>
    <row r="32" spans="1:9">
      <c r="I32" s="2"/>
    </row>
    <row r="33" spans="3:9">
      <c r="I33" s="2"/>
    </row>
    <row r="34" spans="3:9">
      <c r="C34" s="12"/>
      <c r="D34" s="12"/>
      <c r="I34" s="2"/>
    </row>
    <row r="35" spans="3:9">
      <c r="C35" s="12"/>
      <c r="D35" s="12"/>
      <c r="I35" s="2"/>
    </row>
    <row r="36" spans="3:9">
      <c r="C36" s="12"/>
      <c r="D36" s="12"/>
      <c r="I36" s="2"/>
    </row>
    <row r="37" spans="3:9">
      <c r="C37" s="12"/>
      <c r="D37" s="12"/>
      <c r="I37" s="2"/>
    </row>
    <row r="38" spans="3:9">
      <c r="C38" s="12"/>
      <c r="D38" s="12"/>
      <c r="I38" s="2"/>
    </row>
    <row r="39" spans="3:9">
      <c r="C39" s="2"/>
      <c r="D39" s="2"/>
      <c r="I39" s="2"/>
    </row>
    <row r="40" spans="3:9">
      <c r="I40" s="2"/>
    </row>
    <row r="41" spans="3:9">
      <c r="I41" s="2"/>
    </row>
    <row r="42" spans="3:9">
      <c r="I42" s="2"/>
    </row>
    <row r="43" spans="3:9">
      <c r="I43" s="2"/>
    </row>
    <row r="44" spans="3:9">
      <c r="I44" s="2"/>
    </row>
    <row r="45" spans="3:9">
      <c r="I45" s="2"/>
    </row>
    <row r="46" spans="3:9">
      <c r="I46" s="2"/>
    </row>
    <row r="47" spans="3:9">
      <c r="I47" s="2"/>
    </row>
    <row r="48" spans="3:9">
      <c r="I48" s="2"/>
    </row>
    <row r="49" spans="9:9">
      <c r="I49" s="2"/>
    </row>
    <row r="50" spans="9:9">
      <c r="I50" s="2"/>
    </row>
    <row r="51" spans="9:9">
      <c r="I51" s="2"/>
    </row>
    <row r="52" spans="9:9">
      <c r="I52" s="2"/>
    </row>
    <row r="53" spans="9:9">
      <c r="I53" s="2"/>
    </row>
    <row r="54" spans="9:9">
      <c r="I54" s="2"/>
    </row>
    <row r="55" spans="9:9">
      <c r="I55" s="2"/>
    </row>
    <row r="56" spans="9:9">
      <c r="I56" s="2"/>
    </row>
    <row r="57" spans="9:9">
      <c r="I57" s="2"/>
    </row>
    <row r="58" spans="9:9">
      <c r="I58" s="2"/>
    </row>
    <row r="59" spans="9:9">
      <c r="I59" s="2"/>
    </row>
    <row r="60" spans="9:9">
      <c r="I60" s="2"/>
    </row>
  </sheetData>
  <sheetProtection password="E93D" sheet="1" objects="1" scenarios="1" formatColumns="0" formatRows="0"/>
  <mergeCells count="2">
    <mergeCell ref="A1:E1"/>
    <mergeCell ref="A31:G31"/>
  </mergeCells>
  <phoneticPr fontId="2" type="noConversion"/>
  <hyperlinks>
    <hyperlink ref="A31" r:id="rId1" xr:uid="{00000000-0004-0000-0A00-000000000000}"/>
    <hyperlink ref="A31:G31" r:id="rId2" display="© 2008 - Vũ Hữu Khôi - http://www.dichly.net.tf" xr:uid="{00000000-0004-0000-0A00-000001000000}"/>
  </hyperlinks>
  <printOptions horizontalCentered="1"/>
  <pageMargins left="0.51" right="0.34" top="0.7" bottom="0.6" header="0.39370078740157483" footer="0.15748031496062992"/>
  <pageSetup paperSize="9" orientation="landscape" r:id="rId3"/>
  <headerFooter alignWithMargins="0">
    <oddFooter>&amp;L&amp;9&amp;F-&amp;A</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Drop Down 1">
              <controlPr defaultSize="0" autoLine="0" autoPict="0">
                <anchor moveWithCells="1">
                  <from>
                    <xdr:col>3</xdr:col>
                    <xdr:colOff>1257300</xdr:colOff>
                    <xdr:row>1</xdr:row>
                    <xdr:rowOff>177800</xdr:rowOff>
                  </from>
                  <to>
                    <xdr:col>4</xdr:col>
                    <xdr:colOff>584200</xdr:colOff>
                    <xdr:row>3</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1"/>
  <sheetViews>
    <sheetView workbookViewId="0">
      <selection activeCell="B20" sqref="B20"/>
    </sheetView>
  </sheetViews>
  <sheetFormatPr baseColWidth="10" defaultColWidth="9.140625" defaultRowHeight="13"/>
  <cols>
    <col min="1" max="1" width="10.7109375" style="2" customWidth="1"/>
    <col min="2" max="10" width="10.140625" style="2" customWidth="1"/>
    <col min="11" max="11" width="10" style="2" customWidth="1"/>
    <col min="12" max="21" width="10.140625" style="2" customWidth="1"/>
    <col min="22" max="16384" width="9.140625" style="2"/>
  </cols>
  <sheetData>
    <row r="1" spans="1:21" s="1" customFormat="1" ht="16">
      <c r="A1" s="19" t="s">
        <v>187</v>
      </c>
      <c r="K1" s="19" t="s">
        <v>184</v>
      </c>
    </row>
    <row r="2" spans="1:21" s="1" customFormat="1" ht="16"/>
    <row r="3" spans="1:21" s="1" customFormat="1" ht="16">
      <c r="A3" s="53" t="s">
        <v>35</v>
      </c>
      <c r="B3" s="53" t="s">
        <v>45</v>
      </c>
      <c r="C3" s="54" t="s">
        <v>32</v>
      </c>
      <c r="K3" s="53" t="s">
        <v>35</v>
      </c>
      <c r="L3" s="53" t="s">
        <v>45</v>
      </c>
      <c r="M3" s="54" t="s">
        <v>32</v>
      </c>
    </row>
    <row r="4" spans="1:21" s="1" customFormat="1" ht="16">
      <c r="A4" s="55">
        <v>6</v>
      </c>
      <c r="B4" s="55">
        <v>1</v>
      </c>
      <c r="C4" s="56">
        <v>8</v>
      </c>
      <c r="K4" s="55">
        <v>6</v>
      </c>
      <c r="L4" s="55">
        <v>1</v>
      </c>
      <c r="M4" s="56">
        <v>8</v>
      </c>
    </row>
    <row r="5" spans="1:21" s="1" customFormat="1" ht="16">
      <c r="A5" s="53" t="s">
        <v>39</v>
      </c>
      <c r="B5" s="53" t="s">
        <v>194</v>
      </c>
      <c r="C5" s="53" t="s">
        <v>27</v>
      </c>
      <c r="K5" s="53" t="s">
        <v>39</v>
      </c>
      <c r="L5" s="53" t="s">
        <v>194</v>
      </c>
      <c r="M5" s="53" t="s">
        <v>27</v>
      </c>
    </row>
    <row r="6" spans="1:21" s="1" customFormat="1" ht="16">
      <c r="A6" s="55">
        <v>7</v>
      </c>
      <c r="B6" s="55">
        <v>5</v>
      </c>
      <c r="C6" s="55">
        <v>3</v>
      </c>
      <c r="K6" s="55">
        <v>9</v>
      </c>
      <c r="L6" s="55">
        <v>5</v>
      </c>
      <c r="M6" s="55">
        <v>3</v>
      </c>
    </row>
    <row r="7" spans="1:21" s="1" customFormat="1" ht="16">
      <c r="A7" s="53" t="s">
        <v>23</v>
      </c>
      <c r="B7" s="53" t="s">
        <v>34</v>
      </c>
      <c r="C7" s="53" t="s">
        <v>22</v>
      </c>
      <c r="K7" s="53" t="s">
        <v>22</v>
      </c>
      <c r="L7" s="53" t="s">
        <v>34</v>
      </c>
      <c r="M7" s="53" t="s">
        <v>23</v>
      </c>
    </row>
    <row r="8" spans="1:21" s="1" customFormat="1" ht="16">
      <c r="A8" s="55">
        <v>2</v>
      </c>
      <c r="B8" s="55">
        <v>9</v>
      </c>
      <c r="C8" s="55">
        <v>4</v>
      </c>
      <c r="K8" s="55">
        <v>4</v>
      </c>
      <c r="L8" s="55">
        <v>7</v>
      </c>
      <c r="M8" s="55">
        <v>2</v>
      </c>
    </row>
    <row r="9" spans="1:21">
      <c r="K9" s="51"/>
      <c r="L9" s="51"/>
      <c r="M9" s="51"/>
    </row>
    <row r="10" spans="1:21">
      <c r="K10" s="51"/>
      <c r="L10" s="51"/>
      <c r="M10" s="51"/>
    </row>
    <row r="11" spans="1:21">
      <c r="A11" s="15" t="s">
        <v>187</v>
      </c>
      <c r="L11" s="15" t="s">
        <v>184</v>
      </c>
    </row>
    <row r="12" spans="1:21">
      <c r="A12" s="26" t="s">
        <v>126</v>
      </c>
      <c r="B12" s="26" t="s">
        <v>215</v>
      </c>
      <c r="C12" s="52" t="s">
        <v>216</v>
      </c>
      <c r="D12" s="52" t="s">
        <v>217</v>
      </c>
      <c r="E12" s="52" t="s">
        <v>218</v>
      </c>
      <c r="F12" s="52" t="s">
        <v>219</v>
      </c>
      <c r="G12" s="52" t="s">
        <v>220</v>
      </c>
      <c r="H12" s="52" t="s">
        <v>221</v>
      </c>
      <c r="I12" s="52" t="s">
        <v>222</v>
      </c>
      <c r="J12" s="52" t="s">
        <v>223</v>
      </c>
      <c r="L12" s="26" t="s">
        <v>126</v>
      </c>
      <c r="M12" s="26" t="s">
        <v>215</v>
      </c>
      <c r="N12" s="52" t="s">
        <v>216</v>
      </c>
      <c r="O12" s="52" t="s">
        <v>217</v>
      </c>
      <c r="P12" s="52" t="s">
        <v>218</v>
      </c>
      <c r="Q12" s="52" t="s">
        <v>219</v>
      </c>
      <c r="R12" s="52" t="s">
        <v>220</v>
      </c>
      <c r="S12" s="52" t="s">
        <v>224</v>
      </c>
      <c r="T12" s="52" t="s">
        <v>222</v>
      </c>
      <c r="U12" s="52" t="s">
        <v>225</v>
      </c>
    </row>
    <row r="13" spans="1:21">
      <c r="A13" s="27" t="s">
        <v>124</v>
      </c>
      <c r="B13" s="57" t="s">
        <v>216</v>
      </c>
      <c r="C13" s="27" t="s">
        <v>12</v>
      </c>
      <c r="D13" s="27" t="s">
        <v>11</v>
      </c>
      <c r="E13" s="27" t="s">
        <v>10</v>
      </c>
      <c r="F13" s="27" t="s">
        <v>8</v>
      </c>
      <c r="G13" s="27" t="s">
        <v>5</v>
      </c>
      <c r="H13" s="27" t="s">
        <v>7</v>
      </c>
      <c r="I13" s="27" t="s">
        <v>163</v>
      </c>
      <c r="J13" s="27" t="s">
        <v>127</v>
      </c>
      <c r="L13" s="27" t="s">
        <v>124</v>
      </c>
      <c r="M13" s="57" t="s">
        <v>216</v>
      </c>
      <c r="N13" s="27" t="s">
        <v>12</v>
      </c>
      <c r="O13" s="27" t="s">
        <v>11</v>
      </c>
      <c r="P13" s="27" t="s">
        <v>10</v>
      </c>
      <c r="Q13" s="27" t="s">
        <v>8</v>
      </c>
      <c r="R13" s="27" t="s">
        <v>5</v>
      </c>
      <c r="S13" s="10" t="s">
        <v>7</v>
      </c>
      <c r="T13" s="27" t="s">
        <v>163</v>
      </c>
      <c r="U13" s="10" t="s">
        <v>127</v>
      </c>
    </row>
    <row r="14" spans="1:21">
      <c r="A14" s="27" t="s">
        <v>9</v>
      </c>
      <c r="B14" s="57" t="s">
        <v>217</v>
      </c>
      <c r="C14" s="27" t="s">
        <v>11</v>
      </c>
      <c r="D14" s="27" t="s">
        <v>12</v>
      </c>
      <c r="E14" s="27" t="s">
        <v>8</v>
      </c>
      <c r="F14" s="27" t="s">
        <v>10</v>
      </c>
      <c r="G14" s="27" t="s">
        <v>127</v>
      </c>
      <c r="H14" s="27" t="s">
        <v>163</v>
      </c>
      <c r="I14" s="27" t="s">
        <v>7</v>
      </c>
      <c r="J14" s="27" t="s">
        <v>5</v>
      </c>
      <c r="L14" s="27" t="s">
        <v>9</v>
      </c>
      <c r="M14" s="57" t="s">
        <v>217</v>
      </c>
      <c r="N14" s="27" t="s">
        <v>11</v>
      </c>
      <c r="O14" s="27" t="s">
        <v>12</v>
      </c>
      <c r="P14" s="27" t="s">
        <v>8</v>
      </c>
      <c r="Q14" s="27" t="s">
        <v>10</v>
      </c>
      <c r="R14" s="27" t="s">
        <v>127</v>
      </c>
      <c r="S14" s="10" t="s">
        <v>163</v>
      </c>
      <c r="T14" s="27" t="s">
        <v>7</v>
      </c>
      <c r="U14" s="10" t="s">
        <v>5</v>
      </c>
    </row>
    <row r="15" spans="1:21">
      <c r="A15" s="28" t="s">
        <v>125</v>
      </c>
      <c r="B15" s="57" t="s">
        <v>218</v>
      </c>
      <c r="C15" s="28" t="s">
        <v>10</v>
      </c>
      <c r="D15" s="28" t="s">
        <v>8</v>
      </c>
      <c r="E15" s="28" t="s">
        <v>12</v>
      </c>
      <c r="F15" s="28" t="s">
        <v>11</v>
      </c>
      <c r="G15" s="28" t="s">
        <v>7</v>
      </c>
      <c r="H15" s="28" t="s">
        <v>5</v>
      </c>
      <c r="I15" s="28" t="s">
        <v>127</v>
      </c>
      <c r="J15" s="28" t="s">
        <v>163</v>
      </c>
      <c r="L15" s="28" t="s">
        <v>125</v>
      </c>
      <c r="M15" s="57" t="s">
        <v>218</v>
      </c>
      <c r="N15" s="28" t="s">
        <v>10</v>
      </c>
      <c r="O15" s="28" t="s">
        <v>8</v>
      </c>
      <c r="P15" s="28" t="s">
        <v>12</v>
      </c>
      <c r="Q15" s="28" t="s">
        <v>11</v>
      </c>
      <c r="R15" s="28" t="s">
        <v>7</v>
      </c>
      <c r="S15" s="10" t="s">
        <v>5</v>
      </c>
      <c r="T15" s="28" t="s">
        <v>127</v>
      </c>
      <c r="U15" s="10" t="s">
        <v>163</v>
      </c>
    </row>
    <row r="16" spans="1:21">
      <c r="A16" s="27" t="s">
        <v>3</v>
      </c>
      <c r="B16" s="57" t="s">
        <v>219</v>
      </c>
      <c r="C16" s="27" t="s">
        <v>8</v>
      </c>
      <c r="D16" s="27" t="s">
        <v>10</v>
      </c>
      <c r="E16" s="27" t="s">
        <v>11</v>
      </c>
      <c r="F16" s="27" t="s">
        <v>12</v>
      </c>
      <c r="G16" s="27" t="s">
        <v>163</v>
      </c>
      <c r="H16" s="27" t="s">
        <v>127</v>
      </c>
      <c r="I16" s="27" t="s">
        <v>5</v>
      </c>
      <c r="J16" s="27" t="s">
        <v>7</v>
      </c>
      <c r="L16" s="27" t="s">
        <v>3</v>
      </c>
      <c r="M16" s="57" t="s">
        <v>219</v>
      </c>
      <c r="N16" s="27" t="s">
        <v>8</v>
      </c>
      <c r="O16" s="27" t="s">
        <v>10</v>
      </c>
      <c r="P16" s="27" t="s">
        <v>11</v>
      </c>
      <c r="Q16" s="27" t="s">
        <v>12</v>
      </c>
      <c r="R16" s="27" t="s">
        <v>163</v>
      </c>
      <c r="S16" s="10" t="s">
        <v>127</v>
      </c>
      <c r="T16" s="27" t="s">
        <v>5</v>
      </c>
      <c r="U16" s="10" t="s">
        <v>7</v>
      </c>
    </row>
    <row r="17" spans="1:21">
      <c r="A17" s="27" t="s">
        <v>122</v>
      </c>
      <c r="B17" s="57" t="s">
        <v>220</v>
      </c>
      <c r="C17" s="27" t="s">
        <v>5</v>
      </c>
      <c r="D17" s="27" t="s">
        <v>127</v>
      </c>
      <c r="E17" s="27" t="s">
        <v>7</v>
      </c>
      <c r="F17" s="27" t="s">
        <v>163</v>
      </c>
      <c r="G17" s="27" t="s">
        <v>12</v>
      </c>
      <c r="H17" s="27" t="s">
        <v>10</v>
      </c>
      <c r="I17" s="27" t="s">
        <v>8</v>
      </c>
      <c r="J17" s="27" t="s">
        <v>11</v>
      </c>
      <c r="L17" s="27" t="s">
        <v>122</v>
      </c>
      <c r="M17" s="57" t="s">
        <v>222</v>
      </c>
      <c r="N17" s="27" t="s">
        <v>163</v>
      </c>
      <c r="O17" s="27" t="s">
        <v>7</v>
      </c>
      <c r="P17" s="27" t="s">
        <v>127</v>
      </c>
      <c r="Q17" s="27" t="s">
        <v>5</v>
      </c>
      <c r="R17" s="27" t="s">
        <v>8</v>
      </c>
      <c r="S17" s="10" t="s">
        <v>11</v>
      </c>
      <c r="T17" s="27" t="s">
        <v>12</v>
      </c>
      <c r="U17" s="10" t="s">
        <v>10</v>
      </c>
    </row>
    <row r="18" spans="1:21">
      <c r="A18" s="27" t="s">
        <v>4</v>
      </c>
      <c r="B18" s="57" t="s">
        <v>221</v>
      </c>
      <c r="C18" s="27" t="s">
        <v>7</v>
      </c>
      <c r="D18" s="27" t="s">
        <v>163</v>
      </c>
      <c r="E18" s="27" t="s">
        <v>5</v>
      </c>
      <c r="F18" s="27" t="s">
        <v>127</v>
      </c>
      <c r="G18" s="27" t="s">
        <v>10</v>
      </c>
      <c r="H18" s="27" t="s">
        <v>12</v>
      </c>
      <c r="I18" s="27" t="s">
        <v>11</v>
      </c>
      <c r="J18" s="27" t="s">
        <v>8</v>
      </c>
      <c r="L18" s="27" t="s">
        <v>4</v>
      </c>
      <c r="M18" s="57" t="s">
        <v>224</v>
      </c>
      <c r="N18" s="27" t="s">
        <v>7</v>
      </c>
      <c r="O18" s="27" t="s">
        <v>163</v>
      </c>
      <c r="P18" s="27" t="s">
        <v>5</v>
      </c>
      <c r="Q18" s="27" t="s">
        <v>127</v>
      </c>
      <c r="R18" s="27" t="s">
        <v>10</v>
      </c>
      <c r="S18" s="10" t="s">
        <v>12</v>
      </c>
      <c r="T18" s="27" t="s">
        <v>11</v>
      </c>
      <c r="U18" s="10" t="s">
        <v>8</v>
      </c>
    </row>
    <row r="19" spans="1:21">
      <c r="A19" s="27" t="s">
        <v>123</v>
      </c>
      <c r="B19" s="57" t="s">
        <v>222</v>
      </c>
      <c r="C19" s="27" t="s">
        <v>163</v>
      </c>
      <c r="D19" s="27" t="s">
        <v>7</v>
      </c>
      <c r="E19" s="27" t="s">
        <v>127</v>
      </c>
      <c r="F19" s="27" t="s">
        <v>5</v>
      </c>
      <c r="G19" s="27" t="s">
        <v>8</v>
      </c>
      <c r="H19" s="27" t="s">
        <v>11</v>
      </c>
      <c r="I19" s="27" t="s">
        <v>12</v>
      </c>
      <c r="J19" s="27" t="s">
        <v>10</v>
      </c>
      <c r="L19" s="27" t="s">
        <v>123</v>
      </c>
      <c r="M19" s="57" t="s">
        <v>220</v>
      </c>
      <c r="N19" s="27" t="s">
        <v>5</v>
      </c>
      <c r="O19" s="27" t="s">
        <v>127</v>
      </c>
      <c r="P19" s="27" t="s">
        <v>7</v>
      </c>
      <c r="Q19" s="27" t="s">
        <v>163</v>
      </c>
      <c r="R19" s="27" t="s">
        <v>12</v>
      </c>
      <c r="S19" s="10" t="s">
        <v>10</v>
      </c>
      <c r="T19" s="27" t="s">
        <v>8</v>
      </c>
      <c r="U19" s="10" t="s">
        <v>11</v>
      </c>
    </row>
    <row r="20" spans="1:21">
      <c r="A20" s="27" t="s">
        <v>6</v>
      </c>
      <c r="B20" s="57" t="s">
        <v>223</v>
      </c>
      <c r="C20" s="27" t="s">
        <v>127</v>
      </c>
      <c r="D20" s="27" t="s">
        <v>5</v>
      </c>
      <c r="E20" s="27" t="s">
        <v>163</v>
      </c>
      <c r="F20" s="27" t="s">
        <v>7</v>
      </c>
      <c r="G20" s="27" t="s">
        <v>11</v>
      </c>
      <c r="H20" s="27" t="s">
        <v>8</v>
      </c>
      <c r="I20" s="27" t="s">
        <v>10</v>
      </c>
      <c r="J20" s="27" t="s">
        <v>12</v>
      </c>
      <c r="L20" s="27" t="s">
        <v>6</v>
      </c>
      <c r="M20" s="57" t="s">
        <v>225</v>
      </c>
      <c r="N20" s="27" t="s">
        <v>127</v>
      </c>
      <c r="O20" s="27" t="s">
        <v>5</v>
      </c>
      <c r="P20" s="27" t="s">
        <v>163</v>
      </c>
      <c r="Q20" s="27" t="s">
        <v>7</v>
      </c>
      <c r="R20" s="27" t="s">
        <v>11</v>
      </c>
      <c r="S20" s="10" t="s">
        <v>8</v>
      </c>
      <c r="T20" s="27" t="s">
        <v>10</v>
      </c>
      <c r="U20" s="10" t="s">
        <v>12</v>
      </c>
    </row>
    <row r="23" spans="1:21">
      <c r="A23" s="15" t="s">
        <v>214</v>
      </c>
    </row>
    <row r="24" spans="1:21" ht="14">
      <c r="A24" s="50" t="s">
        <v>127</v>
      </c>
      <c r="B24" s="2" t="s">
        <v>207</v>
      </c>
    </row>
    <row r="25" spans="1:21" ht="14">
      <c r="A25" s="50" t="s">
        <v>10</v>
      </c>
      <c r="B25" s="2" t="s">
        <v>208</v>
      </c>
    </row>
    <row r="26" spans="1:21" ht="14">
      <c r="A26" s="50" t="s">
        <v>163</v>
      </c>
      <c r="B26" s="2" t="s">
        <v>209</v>
      </c>
    </row>
    <row r="27" spans="1:21" ht="14">
      <c r="A27" s="50" t="s">
        <v>12</v>
      </c>
      <c r="B27" s="2" t="s">
        <v>210</v>
      </c>
    </row>
    <row r="28" spans="1:21" ht="14">
      <c r="A28" s="50" t="s">
        <v>7</v>
      </c>
      <c r="B28" s="2" t="s">
        <v>211</v>
      </c>
    </row>
    <row r="29" spans="1:21" ht="14">
      <c r="A29" s="50" t="s">
        <v>8</v>
      </c>
      <c r="B29" s="2" t="s">
        <v>212</v>
      </c>
    </row>
    <row r="30" spans="1:21" ht="14">
      <c r="A30" s="50" t="s">
        <v>11</v>
      </c>
      <c r="B30" s="2" t="s">
        <v>213</v>
      </c>
    </row>
    <row r="31" spans="1:21" ht="14">
      <c r="A31" s="50" t="s">
        <v>5</v>
      </c>
      <c r="B31" s="2" t="s">
        <v>206</v>
      </c>
    </row>
  </sheetData>
  <phoneticPr fontId="2" type="noConversion"/>
  <pageMargins left="0.74803149606299213" right="0.74803149606299213" top="0.98425196850393704" bottom="0.98425196850393704" header="0.51181102362204722" footer="0.16"/>
  <pageSetup paperSize="9" orientation="landscape" r:id="rId1"/>
  <headerFooter alignWithMargins="0">
    <oddFooter>&amp;L&amp;9&amp;F-&amp;A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
  <sheetViews>
    <sheetView showGridLines="0" zoomScaleNormal="100" zoomScaleSheetLayoutView="100" workbookViewId="0">
      <selection sqref="A1:I1"/>
    </sheetView>
  </sheetViews>
  <sheetFormatPr baseColWidth="10" defaultColWidth="9.140625" defaultRowHeight="16"/>
  <cols>
    <col min="1" max="16384" width="9.140625" style="1"/>
  </cols>
  <sheetData>
    <row r="1" spans="1:9" ht="18">
      <c r="A1" s="59" t="s">
        <v>195</v>
      </c>
      <c r="B1" s="59"/>
      <c r="C1" s="59"/>
      <c r="D1" s="59"/>
      <c r="E1" s="59"/>
      <c r="F1" s="59"/>
      <c r="G1" s="59"/>
      <c r="H1" s="59"/>
      <c r="I1" s="59"/>
    </row>
    <row r="3" spans="1:9">
      <c r="A3" s="46" t="s">
        <v>198</v>
      </c>
      <c r="B3" s="46"/>
      <c r="C3" s="46"/>
      <c r="D3" s="46"/>
      <c r="E3" s="19"/>
      <c r="F3" s="19"/>
      <c r="G3" s="19"/>
      <c r="H3" s="19"/>
      <c r="I3" s="45" t="s">
        <v>197</v>
      </c>
    </row>
    <row r="4" spans="1:9">
      <c r="A4" s="46" t="s">
        <v>199</v>
      </c>
      <c r="B4" s="46"/>
      <c r="C4" s="46"/>
      <c r="D4" s="46"/>
      <c r="I4" s="46" t="s">
        <v>35</v>
      </c>
    </row>
    <row r="5" spans="1:9">
      <c r="I5" s="46" t="s">
        <v>45</v>
      </c>
    </row>
    <row r="6" spans="1:9">
      <c r="I6" s="46" t="s">
        <v>32</v>
      </c>
    </row>
    <row r="7" spans="1:9">
      <c r="I7" s="46" t="s">
        <v>27</v>
      </c>
    </row>
    <row r="8" spans="1:9">
      <c r="I8" s="46" t="s">
        <v>22</v>
      </c>
    </row>
    <row r="9" spans="1:9">
      <c r="I9" s="46" t="s">
        <v>34</v>
      </c>
    </row>
    <row r="10" spans="1:9">
      <c r="I10" s="46" t="s">
        <v>23</v>
      </c>
    </row>
    <row r="11" spans="1:9">
      <c r="I11" s="46" t="s">
        <v>39</v>
      </c>
    </row>
  </sheetData>
  <sheetProtection password="E93D" sheet="1" objects="1" scenarios="1"/>
  <mergeCells count="1">
    <mergeCell ref="A1:I1"/>
  </mergeCells>
  <phoneticPr fontId="2" type="noConversion"/>
  <hyperlinks>
    <hyperlink ref="A3" location="'Bat trach Minh Canh'!A1" display="Trở về" xr:uid="{00000000-0004-0000-0100-000000000000}"/>
    <hyperlink ref="A4" location="'Bat trach Lac Viet'!A1" display="Trở về trang bát trạch Lạc Việt" xr:uid="{00000000-0004-0000-0100-000001000000}"/>
    <hyperlink ref="A3:D3" location="'Bát trạch Minh Cảnh'!A1" display="Trở về trang bát trạch Minh Cảnh" xr:uid="{00000000-0004-0000-0100-000002000000}"/>
    <hyperlink ref="A4:D4" location="'Bát trạch Lạc Việt'!A1" display="Trở về trang bát trạch Lạc Việt" xr:uid="{00000000-0004-0000-0100-000003000000}"/>
    <hyperlink ref="I4" location="Càn!A1" display="Càn" xr:uid="{00000000-0004-0000-0100-000004000000}"/>
    <hyperlink ref="I5" location="Khảm!A1" display="Khảm" xr:uid="{00000000-0004-0000-0100-000005000000}"/>
    <hyperlink ref="I6" location="Cấn!A1" display="Cấn" xr:uid="{00000000-0004-0000-0100-000006000000}"/>
    <hyperlink ref="I7" location="Chấn!A1" display="Chấn" xr:uid="{00000000-0004-0000-0100-000007000000}"/>
    <hyperlink ref="I8" location="Tốn!A1" display="Tốn" xr:uid="{00000000-0004-0000-0100-000008000000}"/>
    <hyperlink ref="I9" location="Ly!A1" display="Ly" xr:uid="{00000000-0004-0000-0100-000009000000}"/>
    <hyperlink ref="I10" location="Khôn!A1" display="Khôn" xr:uid="{00000000-0004-0000-0100-00000A000000}"/>
    <hyperlink ref="I11" location="Đoài!A1" display="Đoài" xr:uid="{00000000-0004-0000-0100-00000B000000}"/>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
  <sheetViews>
    <sheetView showGridLines="0" zoomScaleNormal="100" zoomScaleSheetLayoutView="100" workbookViewId="0">
      <selection activeCell="I9" sqref="I9"/>
    </sheetView>
  </sheetViews>
  <sheetFormatPr baseColWidth="10" defaultColWidth="9.140625" defaultRowHeight="16"/>
  <cols>
    <col min="1" max="16384" width="9.140625" style="1"/>
  </cols>
  <sheetData>
    <row r="1" spans="1:9" ht="18">
      <c r="A1" s="59" t="s">
        <v>196</v>
      </c>
      <c r="B1" s="59"/>
      <c r="C1" s="59"/>
      <c r="D1" s="59"/>
      <c r="E1" s="59"/>
      <c r="F1" s="59"/>
      <c r="G1" s="59"/>
      <c r="H1" s="59"/>
      <c r="I1" s="59"/>
    </row>
    <row r="3" spans="1:9">
      <c r="A3" s="46" t="s">
        <v>198</v>
      </c>
      <c r="B3" s="46"/>
      <c r="C3" s="46"/>
      <c r="D3" s="46"/>
      <c r="E3" s="19"/>
      <c r="F3" s="19"/>
      <c r="G3" s="19"/>
      <c r="H3" s="19"/>
      <c r="I3" s="45" t="s">
        <v>197</v>
      </c>
    </row>
    <row r="4" spans="1:9">
      <c r="A4" s="46" t="s">
        <v>199</v>
      </c>
      <c r="B4" s="46"/>
      <c r="C4" s="46"/>
      <c r="D4" s="46"/>
      <c r="I4" s="46" t="s">
        <v>35</v>
      </c>
    </row>
    <row r="5" spans="1:9">
      <c r="I5" s="46" t="s">
        <v>45</v>
      </c>
    </row>
    <row r="6" spans="1:9">
      <c r="I6" s="46" t="s">
        <v>32</v>
      </c>
    </row>
    <row r="7" spans="1:9">
      <c r="I7" s="46" t="s">
        <v>27</v>
      </c>
    </row>
    <row r="8" spans="1:9">
      <c r="I8" s="46" t="s">
        <v>22</v>
      </c>
    </row>
    <row r="9" spans="1:9">
      <c r="I9" s="46" t="s">
        <v>34</v>
      </c>
    </row>
    <row r="10" spans="1:9">
      <c r="I10" s="46" t="s">
        <v>23</v>
      </c>
    </row>
    <row r="11" spans="1:9">
      <c r="I11" s="46" t="s">
        <v>39</v>
      </c>
    </row>
  </sheetData>
  <sheetProtection password="E93D" sheet="1" objects="1" scenarios="1"/>
  <mergeCells count="1">
    <mergeCell ref="A1:I1"/>
  </mergeCells>
  <phoneticPr fontId="2" type="noConversion"/>
  <hyperlinks>
    <hyperlink ref="A3" location="'Bat trach Minh Canh'!A1" display="Trở về" xr:uid="{00000000-0004-0000-0200-000000000000}"/>
    <hyperlink ref="A4" location="'Bat trach Lac Viet'!A1" display="Trở về trang bát trạch Lạc Việt" xr:uid="{00000000-0004-0000-0200-000001000000}"/>
    <hyperlink ref="A3:D3" location="'Bát trạch Minh Cảnh'!A1" display="Trở về trang bát trạch Minh Cảnh" xr:uid="{00000000-0004-0000-0200-000002000000}"/>
    <hyperlink ref="A4:D4" location="'Bát trạch Lạc Việt'!A1" display="Trở về trang bát trạch Lạc Việt" xr:uid="{00000000-0004-0000-0200-000003000000}"/>
    <hyperlink ref="I4" location="Càn!A1" display="Càn" xr:uid="{00000000-0004-0000-0200-000004000000}"/>
    <hyperlink ref="I5" location="Khảm!A1" display="Khảm" xr:uid="{00000000-0004-0000-0200-000005000000}"/>
    <hyperlink ref="I6" location="Cấn!A1" display="Cấn" xr:uid="{00000000-0004-0000-0200-000006000000}"/>
    <hyperlink ref="I7" location="Chấn!A1" display="Chấn" xr:uid="{00000000-0004-0000-0200-000007000000}"/>
    <hyperlink ref="I8" location="Tốn!A1" display="Tốn" xr:uid="{00000000-0004-0000-0200-000008000000}"/>
    <hyperlink ref="I10" location="Khôn!A1" display="Khôn" xr:uid="{00000000-0004-0000-0200-000009000000}"/>
    <hyperlink ref="I11" location="Đoài!A1" display="Đoài" xr:uid="{00000000-0004-0000-0200-00000A000000}"/>
    <hyperlink ref="I9" location="Ly!A1" display="Ly" xr:uid="{00000000-0004-0000-0200-00000B000000}"/>
  </hyperlink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1"/>
  <sheetViews>
    <sheetView showGridLines="0" zoomScaleNormal="100" zoomScaleSheetLayoutView="100" workbookViewId="0">
      <selection activeCell="I9" sqref="I9"/>
    </sheetView>
  </sheetViews>
  <sheetFormatPr baseColWidth="10" defaultColWidth="9.140625" defaultRowHeight="16"/>
  <cols>
    <col min="1" max="16384" width="9.140625" style="1"/>
  </cols>
  <sheetData>
    <row r="1" spans="1:9" ht="18">
      <c r="A1" s="59" t="s">
        <v>201</v>
      </c>
      <c r="B1" s="59"/>
      <c r="C1" s="59"/>
      <c r="D1" s="59"/>
      <c r="E1" s="59"/>
      <c r="F1" s="59"/>
      <c r="G1" s="59"/>
      <c r="H1" s="59"/>
      <c r="I1" s="59"/>
    </row>
    <row r="3" spans="1:9">
      <c r="A3" s="46" t="s">
        <v>198</v>
      </c>
      <c r="B3" s="46"/>
      <c r="C3" s="46"/>
      <c r="D3" s="46"/>
      <c r="E3" s="19"/>
      <c r="F3" s="19"/>
      <c r="G3" s="19"/>
      <c r="H3" s="19"/>
      <c r="I3" s="45" t="s">
        <v>197</v>
      </c>
    </row>
    <row r="4" spans="1:9">
      <c r="A4" s="46" t="s">
        <v>199</v>
      </c>
      <c r="B4" s="46"/>
      <c r="C4" s="46"/>
      <c r="D4" s="46"/>
      <c r="I4" s="46" t="s">
        <v>35</v>
      </c>
    </row>
    <row r="5" spans="1:9">
      <c r="I5" s="46" t="s">
        <v>45</v>
      </c>
    </row>
    <row r="6" spans="1:9">
      <c r="I6" s="46" t="s">
        <v>32</v>
      </c>
    </row>
    <row r="7" spans="1:9">
      <c r="I7" s="46" t="s">
        <v>27</v>
      </c>
    </row>
    <row r="8" spans="1:9">
      <c r="I8" s="46" t="s">
        <v>22</v>
      </c>
    </row>
    <row r="9" spans="1:9">
      <c r="I9" s="46" t="s">
        <v>34</v>
      </c>
    </row>
    <row r="10" spans="1:9">
      <c r="I10" s="46" t="s">
        <v>23</v>
      </c>
    </row>
    <row r="11" spans="1:9">
      <c r="I11" s="46" t="s">
        <v>39</v>
      </c>
    </row>
  </sheetData>
  <sheetProtection password="E93D" sheet="1" objects="1" scenarios="1"/>
  <mergeCells count="1">
    <mergeCell ref="A1:I1"/>
  </mergeCells>
  <phoneticPr fontId="2" type="noConversion"/>
  <hyperlinks>
    <hyperlink ref="A3" location="'Bat trach Minh Canh'!A1" display="Trở về" xr:uid="{00000000-0004-0000-0300-000000000000}"/>
    <hyperlink ref="A4" location="'Bat trach Lac Viet'!A1" display="Trở về trang bát trạch Lạc Việt" xr:uid="{00000000-0004-0000-0300-000001000000}"/>
    <hyperlink ref="A3:D3" location="'Bát trạch Minh Cảnh'!A1" display="Trở về trang bát trạch Minh Cảnh" xr:uid="{00000000-0004-0000-0300-000002000000}"/>
    <hyperlink ref="A4:D4" location="'Bát trạch Lạc Việt'!A1" display="Trở về trang bát trạch Lạc Việt" xr:uid="{00000000-0004-0000-0300-000003000000}"/>
    <hyperlink ref="I4" location="Càn!A1" display="Càn" xr:uid="{00000000-0004-0000-0300-000004000000}"/>
    <hyperlink ref="I5" location="Khảm!A1" display="Khảm" xr:uid="{00000000-0004-0000-0300-000005000000}"/>
    <hyperlink ref="I6" location="Cấn!A1" display="Cấn" xr:uid="{00000000-0004-0000-0300-000006000000}"/>
    <hyperlink ref="I7" location="Chấn!A1" display="Chấn" xr:uid="{00000000-0004-0000-0300-000007000000}"/>
    <hyperlink ref="I8" location="Tốn!A1" display="Tốn" xr:uid="{00000000-0004-0000-0300-000008000000}"/>
    <hyperlink ref="I10" location="Khôn!A1" display="Khôn" xr:uid="{00000000-0004-0000-0300-000009000000}"/>
    <hyperlink ref="I11" location="Đoài!A1" display="Đoài" xr:uid="{00000000-0004-0000-0300-00000A000000}"/>
    <hyperlink ref="I9" location="Ly!A1" display="Ly" xr:uid="{00000000-0004-0000-0300-00000B000000}"/>
  </hyperlink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Normal="100" zoomScaleSheetLayoutView="100" workbookViewId="0">
      <selection activeCell="I9" sqref="I9"/>
    </sheetView>
  </sheetViews>
  <sheetFormatPr baseColWidth="10" defaultColWidth="9.140625" defaultRowHeight="16"/>
  <cols>
    <col min="1" max="16384" width="9.140625" style="1"/>
  </cols>
  <sheetData>
    <row r="1" spans="1:9" ht="18">
      <c r="A1" s="59" t="s">
        <v>203</v>
      </c>
      <c r="B1" s="59"/>
      <c r="C1" s="59"/>
      <c r="D1" s="59"/>
      <c r="E1" s="59"/>
      <c r="F1" s="59"/>
      <c r="G1" s="59"/>
      <c r="H1" s="59"/>
      <c r="I1" s="59"/>
    </row>
    <row r="3" spans="1:9">
      <c r="A3" s="46" t="s">
        <v>198</v>
      </c>
      <c r="B3" s="46"/>
      <c r="C3" s="46"/>
      <c r="D3" s="46"/>
      <c r="E3" s="19"/>
      <c r="F3" s="19"/>
      <c r="G3" s="19"/>
      <c r="H3" s="19"/>
      <c r="I3" s="45" t="s">
        <v>197</v>
      </c>
    </row>
    <row r="4" spans="1:9">
      <c r="A4" s="46" t="s">
        <v>199</v>
      </c>
      <c r="B4" s="46"/>
      <c r="C4" s="46"/>
      <c r="D4" s="46"/>
      <c r="I4" s="46" t="s">
        <v>35</v>
      </c>
    </row>
    <row r="5" spans="1:9">
      <c r="I5" s="46" t="s">
        <v>45</v>
      </c>
    </row>
    <row r="6" spans="1:9">
      <c r="I6" s="46" t="s">
        <v>32</v>
      </c>
    </row>
    <row r="7" spans="1:9">
      <c r="I7" s="46" t="s">
        <v>27</v>
      </c>
    </row>
    <row r="8" spans="1:9">
      <c r="I8" s="46" t="s">
        <v>22</v>
      </c>
    </row>
    <row r="9" spans="1:9">
      <c r="I9" s="46" t="s">
        <v>34</v>
      </c>
    </row>
    <row r="10" spans="1:9">
      <c r="I10" s="46" t="s">
        <v>23</v>
      </c>
    </row>
    <row r="11" spans="1:9">
      <c r="I11" s="46" t="s">
        <v>39</v>
      </c>
    </row>
  </sheetData>
  <sheetProtection password="E93D" sheet="1" objects="1" scenarios="1"/>
  <mergeCells count="1">
    <mergeCell ref="A1:I1"/>
  </mergeCells>
  <phoneticPr fontId="2" type="noConversion"/>
  <hyperlinks>
    <hyperlink ref="I4" location="Càn!A1" display="Càn" xr:uid="{00000000-0004-0000-0400-000000000000}"/>
    <hyperlink ref="I5" location="Khảm!A1" display="Khảm" xr:uid="{00000000-0004-0000-0400-000001000000}"/>
    <hyperlink ref="I6" location="Cấn!A1" display="Cấn" xr:uid="{00000000-0004-0000-0400-000002000000}"/>
    <hyperlink ref="I7" location="Chấn!A1" display="Chấn" xr:uid="{00000000-0004-0000-0400-000003000000}"/>
    <hyperlink ref="I8" location="Tốn!A1" display="Tốn" xr:uid="{00000000-0004-0000-0400-000004000000}"/>
    <hyperlink ref="I10" location="Khôn!A1" display="Khôn" xr:uid="{00000000-0004-0000-0400-000005000000}"/>
    <hyperlink ref="I11" location="Đoài!A1" display="Đoài" xr:uid="{00000000-0004-0000-0400-000006000000}"/>
    <hyperlink ref="A3" location="'Bat trach Minh Canh'!A1" display="Trở về" xr:uid="{00000000-0004-0000-0400-000007000000}"/>
    <hyperlink ref="A4" location="'Bat trach Lac Viet'!A1" display="Trở về trang bát trạch Lạc Việt" xr:uid="{00000000-0004-0000-0400-000008000000}"/>
    <hyperlink ref="A3:D3" location="'Bát trạch Minh Cảnh'!A1" display="Trở về trang bát trạch Minh Cảnh" xr:uid="{00000000-0004-0000-0400-000009000000}"/>
    <hyperlink ref="A4:D4" location="'Bát trạch Lạc Việt'!A1" display="Trở về trang bát trạch Lạc Việt" xr:uid="{00000000-0004-0000-0400-00000A000000}"/>
    <hyperlink ref="I9" location="Ly!A1" display="Ly" xr:uid="{00000000-0004-0000-0400-00000B000000}"/>
  </hyperlinks>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
  <sheetViews>
    <sheetView showGridLines="0" topLeftCell="A2" zoomScaleNormal="100" zoomScaleSheetLayoutView="100" workbookViewId="0">
      <selection activeCell="C3" sqref="C3"/>
    </sheetView>
  </sheetViews>
  <sheetFormatPr baseColWidth="10" defaultColWidth="9.140625" defaultRowHeight="16"/>
  <cols>
    <col min="1" max="16384" width="9.140625" style="1"/>
  </cols>
  <sheetData>
    <row r="1" spans="1:9" ht="18">
      <c r="A1" s="59" t="s">
        <v>202</v>
      </c>
      <c r="B1" s="59"/>
      <c r="C1" s="59"/>
      <c r="D1" s="59"/>
      <c r="E1" s="59"/>
      <c r="F1" s="59"/>
      <c r="G1" s="59"/>
      <c r="H1" s="59"/>
      <c r="I1" s="59"/>
    </row>
    <row r="3" spans="1:9">
      <c r="A3" s="46" t="s">
        <v>198</v>
      </c>
      <c r="B3" s="46"/>
      <c r="C3" s="46"/>
      <c r="D3" s="46"/>
      <c r="E3" s="19"/>
      <c r="F3" s="19"/>
      <c r="G3" s="19"/>
      <c r="H3" s="19"/>
      <c r="I3" s="45" t="s">
        <v>197</v>
      </c>
    </row>
    <row r="4" spans="1:9">
      <c r="A4" s="46" t="s">
        <v>199</v>
      </c>
      <c r="B4" s="46"/>
      <c r="C4" s="46"/>
      <c r="D4" s="46"/>
      <c r="I4" s="46" t="s">
        <v>35</v>
      </c>
    </row>
    <row r="5" spans="1:9">
      <c r="I5" s="46" t="s">
        <v>45</v>
      </c>
    </row>
    <row r="6" spans="1:9">
      <c r="I6" s="46" t="s">
        <v>32</v>
      </c>
    </row>
    <row r="7" spans="1:9">
      <c r="I7" s="46" t="s">
        <v>27</v>
      </c>
    </row>
    <row r="8" spans="1:9">
      <c r="I8" s="46" t="s">
        <v>22</v>
      </c>
    </row>
    <row r="9" spans="1:9">
      <c r="I9" s="46" t="s">
        <v>34</v>
      </c>
    </row>
    <row r="10" spans="1:9">
      <c r="I10" s="46" t="s">
        <v>23</v>
      </c>
    </row>
    <row r="11" spans="1:9">
      <c r="I11" s="46" t="s">
        <v>39</v>
      </c>
    </row>
  </sheetData>
  <sheetProtection password="E93D" sheet="1" objects="1" scenarios="1"/>
  <mergeCells count="1">
    <mergeCell ref="A1:I1"/>
  </mergeCells>
  <phoneticPr fontId="2" type="noConversion"/>
  <hyperlinks>
    <hyperlink ref="A3" location="'Bat trach Minh Canh'!A1" display="Trở về" xr:uid="{00000000-0004-0000-0500-000000000000}"/>
    <hyperlink ref="A4" location="'Bat trach Lac Viet'!A1" display="Trở về trang bát trạch Lạc Việt" xr:uid="{00000000-0004-0000-0500-000001000000}"/>
    <hyperlink ref="A3:D3" location="'Bát trạch Minh Cảnh'!A1" display="Trở về trang bát trạch Minh Cảnh" xr:uid="{00000000-0004-0000-0500-000002000000}"/>
    <hyperlink ref="A4:D4" location="'Bát trạch Lạc Việt'!A1" display="Trở về trang bát trạch Lạc Việt" xr:uid="{00000000-0004-0000-0500-000003000000}"/>
    <hyperlink ref="I4" location="Càn!A1" display="Càn" xr:uid="{00000000-0004-0000-0500-000004000000}"/>
    <hyperlink ref="I5" location="Khảm!A1" display="Khảm" xr:uid="{00000000-0004-0000-0500-000005000000}"/>
    <hyperlink ref="I6" location="Cấn!A1" display="Cấn" xr:uid="{00000000-0004-0000-0500-000006000000}"/>
    <hyperlink ref="I7" location="Chấn!A1" display="Chấn" xr:uid="{00000000-0004-0000-0500-000007000000}"/>
    <hyperlink ref="I8" location="Tốn!A1" display="Tốn" xr:uid="{00000000-0004-0000-0500-000008000000}"/>
    <hyperlink ref="I10" location="Khôn!A1" display="Khôn" xr:uid="{00000000-0004-0000-0500-000009000000}"/>
    <hyperlink ref="I11" location="Đoài!A1" display="Đoài" xr:uid="{00000000-0004-0000-0500-00000A000000}"/>
    <hyperlink ref="I9" location="Ly!A1" display="Ly" xr:uid="{00000000-0004-0000-0500-00000B000000}"/>
  </hyperlinks>
  <pageMargins left="0.75" right="0.75"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
  <sheetViews>
    <sheetView showGridLines="0" zoomScaleNormal="100" zoomScaleSheetLayoutView="100" workbookViewId="0">
      <selection sqref="A1:I1"/>
    </sheetView>
  </sheetViews>
  <sheetFormatPr baseColWidth="10" defaultColWidth="9.140625" defaultRowHeight="16"/>
  <cols>
    <col min="1" max="16384" width="9.140625" style="1"/>
  </cols>
  <sheetData>
    <row r="1" spans="1:9" ht="18">
      <c r="A1" s="59" t="s">
        <v>204</v>
      </c>
      <c r="B1" s="59"/>
      <c r="C1" s="59"/>
      <c r="D1" s="59"/>
      <c r="E1" s="59"/>
      <c r="F1" s="59"/>
      <c r="G1" s="59"/>
      <c r="H1" s="59"/>
      <c r="I1" s="59"/>
    </row>
    <row r="3" spans="1:9">
      <c r="A3" s="46" t="s">
        <v>198</v>
      </c>
      <c r="B3" s="46"/>
      <c r="C3" s="46"/>
      <c r="D3" s="46"/>
      <c r="E3" s="19"/>
      <c r="F3" s="19"/>
      <c r="G3" s="19"/>
      <c r="H3" s="19"/>
      <c r="I3" s="45" t="s">
        <v>197</v>
      </c>
    </row>
    <row r="4" spans="1:9">
      <c r="A4" s="46" t="s">
        <v>199</v>
      </c>
      <c r="B4" s="46"/>
      <c r="C4" s="46"/>
      <c r="D4" s="46"/>
      <c r="I4" s="46" t="s">
        <v>35</v>
      </c>
    </row>
    <row r="5" spans="1:9">
      <c r="I5" s="46" t="s">
        <v>45</v>
      </c>
    </row>
    <row r="6" spans="1:9">
      <c r="I6" s="46" t="s">
        <v>32</v>
      </c>
    </row>
    <row r="7" spans="1:9">
      <c r="I7" s="46" t="s">
        <v>27</v>
      </c>
    </row>
    <row r="8" spans="1:9">
      <c r="I8" s="46" t="s">
        <v>22</v>
      </c>
    </row>
    <row r="9" spans="1:9">
      <c r="I9" s="46" t="s">
        <v>34</v>
      </c>
    </row>
    <row r="10" spans="1:9">
      <c r="I10" s="46" t="s">
        <v>23</v>
      </c>
    </row>
    <row r="11" spans="1:9">
      <c r="I11" s="46" t="s">
        <v>39</v>
      </c>
    </row>
  </sheetData>
  <sheetProtection password="E93D" sheet="1" objects="1" scenarios="1"/>
  <mergeCells count="1">
    <mergeCell ref="A1:I1"/>
  </mergeCells>
  <phoneticPr fontId="2" type="noConversion"/>
  <hyperlinks>
    <hyperlink ref="A3" location="'Bat trach Minh Canh'!A1" display="Trở về" xr:uid="{00000000-0004-0000-0600-000000000000}"/>
    <hyperlink ref="A4" location="'Bat trach Lac Viet'!A1" display="Trở về trang bát trạch Lạc Việt" xr:uid="{00000000-0004-0000-0600-000001000000}"/>
    <hyperlink ref="A3:D3" location="'Bát trạch Minh Cảnh'!A1" display="Trở về trang bát trạch Minh Cảnh" xr:uid="{00000000-0004-0000-0600-000002000000}"/>
    <hyperlink ref="A4:D4" location="'Bát trạch Lạc Việt'!A1" display="Trở về trang bát trạch Lạc Việt" xr:uid="{00000000-0004-0000-0600-000003000000}"/>
    <hyperlink ref="I4" location="Càn!A1" display="Càn" xr:uid="{00000000-0004-0000-0600-000004000000}"/>
    <hyperlink ref="I5" location="Khảm!A1" display="Khảm" xr:uid="{00000000-0004-0000-0600-000005000000}"/>
    <hyperlink ref="I6" location="Cấn!A1" display="Cấn" xr:uid="{00000000-0004-0000-0600-000006000000}"/>
    <hyperlink ref="I7" location="Chấn!A1" display="Chấn" xr:uid="{00000000-0004-0000-0600-000007000000}"/>
    <hyperlink ref="I8" location="Tốn!A1" display="Tốn" xr:uid="{00000000-0004-0000-0600-000008000000}"/>
    <hyperlink ref="I10" location="Khôn!A1" display="Khôn" xr:uid="{00000000-0004-0000-0600-000009000000}"/>
    <hyperlink ref="I11" location="Đoài!A1" display="Đoài" xr:uid="{00000000-0004-0000-0600-00000A000000}"/>
    <hyperlink ref="I9" location="Ly!A1" display="Ly" xr:uid="{00000000-0004-0000-0600-00000B000000}"/>
  </hyperlinks>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1"/>
  <sheetViews>
    <sheetView showGridLines="0" topLeftCell="A4" zoomScaleNormal="100" zoomScaleSheetLayoutView="100" workbookViewId="0">
      <selection activeCell="J17" sqref="J17"/>
    </sheetView>
  </sheetViews>
  <sheetFormatPr baseColWidth="10" defaultColWidth="9.140625" defaultRowHeight="16"/>
  <cols>
    <col min="1" max="16384" width="9.140625" style="1"/>
  </cols>
  <sheetData>
    <row r="1" spans="1:9" ht="18">
      <c r="A1" s="59" t="s">
        <v>200</v>
      </c>
      <c r="B1" s="59"/>
      <c r="C1" s="59"/>
      <c r="D1" s="59"/>
      <c r="E1" s="59"/>
      <c r="F1" s="59"/>
      <c r="G1" s="59"/>
      <c r="H1" s="59"/>
      <c r="I1" s="59"/>
    </row>
    <row r="3" spans="1:9">
      <c r="A3" s="46" t="s">
        <v>198</v>
      </c>
      <c r="B3" s="46"/>
      <c r="C3" s="46"/>
      <c r="D3" s="46"/>
      <c r="E3" s="19"/>
      <c r="F3" s="19"/>
      <c r="G3" s="19"/>
      <c r="H3" s="19"/>
      <c r="I3" s="45" t="s">
        <v>197</v>
      </c>
    </row>
    <row r="4" spans="1:9">
      <c r="A4" s="46" t="s">
        <v>199</v>
      </c>
      <c r="B4" s="46"/>
      <c r="C4" s="46"/>
      <c r="D4" s="46"/>
      <c r="I4" s="46" t="s">
        <v>35</v>
      </c>
    </row>
    <row r="5" spans="1:9">
      <c r="I5" s="46" t="s">
        <v>45</v>
      </c>
    </row>
    <row r="6" spans="1:9">
      <c r="I6" s="46" t="s">
        <v>32</v>
      </c>
    </row>
    <row r="7" spans="1:9">
      <c r="I7" s="46" t="s">
        <v>27</v>
      </c>
    </row>
    <row r="8" spans="1:9">
      <c r="I8" s="46" t="s">
        <v>22</v>
      </c>
    </row>
    <row r="9" spans="1:9">
      <c r="I9" s="46" t="s">
        <v>34</v>
      </c>
    </row>
    <row r="10" spans="1:9">
      <c r="I10" s="46" t="s">
        <v>23</v>
      </c>
    </row>
    <row r="11" spans="1:9">
      <c r="I11" s="46" t="s">
        <v>39</v>
      </c>
    </row>
  </sheetData>
  <sheetProtection password="E93D" sheet="1" objects="1" scenarios="1"/>
  <mergeCells count="1">
    <mergeCell ref="A1:I1"/>
  </mergeCells>
  <phoneticPr fontId="2" type="noConversion"/>
  <hyperlinks>
    <hyperlink ref="A3" location="'Bat trach Minh Canh'!A1" display="Trở về" xr:uid="{00000000-0004-0000-0700-000000000000}"/>
    <hyperlink ref="A4" location="'Bat trach Lac Viet'!A1" display="Trở về trang bát trạch Lạc Việt" xr:uid="{00000000-0004-0000-0700-000001000000}"/>
    <hyperlink ref="A3:D3" location="'Bát trạch Minh Cảnh'!A1" display="Trở về trang bát trạch Minh Cảnh" xr:uid="{00000000-0004-0000-0700-000002000000}"/>
    <hyperlink ref="A4:D4" location="'Bát trạch Lạc Việt'!A1" display="Trở về trang bát trạch Lạc Việt" xr:uid="{00000000-0004-0000-0700-000003000000}"/>
    <hyperlink ref="I4" location="Càn!A1" display="Càn" xr:uid="{00000000-0004-0000-0700-000004000000}"/>
    <hyperlink ref="I5" location="Khảm!A1" display="Khảm" xr:uid="{00000000-0004-0000-0700-000005000000}"/>
    <hyperlink ref="I6" location="Cấn!A1" display="Cấn" xr:uid="{00000000-0004-0000-0700-000006000000}"/>
    <hyperlink ref="I7" location="Chấn!A1" display="Chấn" xr:uid="{00000000-0004-0000-0700-000007000000}"/>
    <hyperlink ref="I8" location="Tốn!A1" display="Tốn" xr:uid="{00000000-0004-0000-0700-000008000000}"/>
    <hyperlink ref="I10" location="Khôn!A1" display="Khôn" xr:uid="{00000000-0004-0000-0700-000009000000}"/>
    <hyperlink ref="I11" location="Đoài!A1" display="Đoài" xr:uid="{00000000-0004-0000-0700-00000A000000}"/>
    <hyperlink ref="I9" location="Ly!A1" display="Ly" xr:uid="{00000000-0004-0000-0700-00000B000000}"/>
  </hyperlinks>
  <pageMargins left="0.75" right="0.75" top="1" bottom="1" header="0.5" footer="0.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
  <sheetViews>
    <sheetView showGridLines="0" zoomScaleNormal="100" zoomScaleSheetLayoutView="100" workbookViewId="0">
      <selection activeCell="I4" sqref="I4:I11"/>
    </sheetView>
  </sheetViews>
  <sheetFormatPr baseColWidth="10" defaultColWidth="9.140625" defaultRowHeight="16"/>
  <cols>
    <col min="1" max="16384" width="9.140625" style="1"/>
  </cols>
  <sheetData>
    <row r="1" spans="1:9" ht="18">
      <c r="A1" s="59" t="s">
        <v>205</v>
      </c>
      <c r="B1" s="59"/>
      <c r="C1" s="59"/>
      <c r="D1" s="59"/>
      <c r="E1" s="59"/>
      <c r="F1" s="59"/>
      <c r="G1" s="59"/>
      <c r="H1" s="59"/>
      <c r="I1" s="59"/>
    </row>
    <row r="3" spans="1:9">
      <c r="A3" s="46" t="s">
        <v>198</v>
      </c>
      <c r="B3" s="46"/>
      <c r="C3" s="46"/>
      <c r="D3" s="46"/>
      <c r="E3" s="19"/>
      <c r="F3" s="19"/>
      <c r="G3" s="19"/>
      <c r="H3" s="19"/>
      <c r="I3" s="45" t="s">
        <v>197</v>
      </c>
    </row>
    <row r="4" spans="1:9">
      <c r="A4" s="46" t="s">
        <v>199</v>
      </c>
      <c r="B4" s="46"/>
      <c r="C4" s="46"/>
      <c r="D4" s="46"/>
      <c r="I4" s="46" t="s">
        <v>35</v>
      </c>
    </row>
    <row r="5" spans="1:9">
      <c r="I5" s="46" t="s">
        <v>45</v>
      </c>
    </row>
    <row r="6" spans="1:9">
      <c r="I6" s="46" t="s">
        <v>32</v>
      </c>
    </row>
    <row r="7" spans="1:9">
      <c r="I7" s="46" t="s">
        <v>27</v>
      </c>
    </row>
    <row r="8" spans="1:9">
      <c r="I8" s="46" t="s">
        <v>22</v>
      </c>
    </row>
    <row r="9" spans="1:9">
      <c r="I9" s="46" t="s">
        <v>34</v>
      </c>
    </row>
    <row r="10" spans="1:9">
      <c r="I10" s="46" t="s">
        <v>23</v>
      </c>
    </row>
    <row r="11" spans="1:9">
      <c r="I11" s="46" t="s">
        <v>39</v>
      </c>
    </row>
  </sheetData>
  <sheetProtection password="E93D" sheet="1" objects="1" scenarios="1"/>
  <mergeCells count="1">
    <mergeCell ref="A1:I1"/>
  </mergeCells>
  <phoneticPr fontId="2" type="noConversion"/>
  <hyperlinks>
    <hyperlink ref="A3" location="'Bat trach Minh Canh'!A1" display="Trở về" xr:uid="{00000000-0004-0000-0800-000000000000}"/>
    <hyperlink ref="A4" location="'Bat trach Lac Viet'!A1" display="Trở về trang bát trạch Lạc Việt" xr:uid="{00000000-0004-0000-0800-000001000000}"/>
    <hyperlink ref="A3:D3" location="'Bát trạch Minh Cảnh'!A1" display="Trở về trang bát trạch Minh Cảnh" xr:uid="{00000000-0004-0000-0800-000002000000}"/>
    <hyperlink ref="A4:D4" location="'Bát trạch Lạc Việt'!A1" display="Trở về trang bát trạch Lạc Việt" xr:uid="{00000000-0004-0000-0800-000003000000}"/>
    <hyperlink ref="I4" location="Càn!A1" display="Càn" xr:uid="{00000000-0004-0000-0800-000004000000}"/>
    <hyperlink ref="I5" location="Khảm!A1" display="Khảm" xr:uid="{00000000-0004-0000-0800-000005000000}"/>
    <hyperlink ref="I6" location="Cấn!A1" display="Cấn" xr:uid="{00000000-0004-0000-0800-000006000000}"/>
    <hyperlink ref="I7" location="Chấn!A1" display="Chấn" xr:uid="{00000000-0004-0000-0800-000007000000}"/>
    <hyperlink ref="I8" location="Tốn!A1" display="Tốn" xr:uid="{00000000-0004-0000-0800-000008000000}"/>
    <hyperlink ref="I10" location="Khôn!A1" display="Khôn" xr:uid="{00000000-0004-0000-0800-000009000000}"/>
    <hyperlink ref="I11" location="Đoài!A1" display="Đoài" xr:uid="{00000000-0004-0000-0800-00000A000000}"/>
    <hyperlink ref="I9" location="Ly!A1" display="Ly" xr:uid="{00000000-0004-0000-0800-00000B000000}"/>
  </hyperlink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Bang tra</vt:lpstr>
      <vt:lpstr>Càn</vt:lpstr>
      <vt:lpstr>Khảm</vt:lpstr>
      <vt:lpstr>Cấn</vt:lpstr>
      <vt:lpstr>Chấn</vt:lpstr>
      <vt:lpstr>Tốn</vt:lpstr>
      <vt:lpstr>Ly</vt:lpstr>
      <vt:lpstr>Khôn</vt:lpstr>
      <vt:lpstr>Đoài</vt:lpstr>
      <vt:lpstr>Bát trạch Minh Cảnh</vt:lpstr>
      <vt:lpstr>Bát trạch Lạc Việt</vt:lpstr>
      <vt:lpstr>Hướng dẫn</vt:lpstr>
      <vt:lpstr>Khôn!Print_Area</vt:lpstr>
    </vt:vector>
  </TitlesOfParts>
  <Company>QLDD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Bat trach - VHK</dc:title>
  <dc:creator>Vu Huu Khoi</dc:creator>
  <cp:lastModifiedBy>Microsoft Office User</cp:lastModifiedBy>
  <cp:lastPrinted>2021-04-22T07:43:13Z</cp:lastPrinted>
  <dcterms:created xsi:type="dcterms:W3CDTF">2008-10-13T10:36:24Z</dcterms:created>
  <dcterms:modified xsi:type="dcterms:W3CDTF">2021-06-20T15:22:51Z</dcterms:modified>
</cp:coreProperties>
</file>